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00" windowWidth="28800" windowHeight="115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отпуск'!$A$1:$E$41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<sst xmlns="http://schemas.openxmlformats.org/spreadsheetml/2006/main" count="93" uniqueCount="60">
  <si>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</si>
  <si>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</si>
  <si>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</si>
  <si>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</si>
  <si>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</si>
  <si>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</si>
  <si>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</si>
  <si>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</si>
  <si>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</si>
  <si>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</si>
  <si>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</si>
  <si>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</si>
  <si>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</si>
  <si>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</si>
  <si>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</si>
  <si>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</si>
  <si>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</si>
  <si>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</si>
  <si>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</si>
  <si>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</si>
  <si>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</si>
  <si>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</si>
  <si>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</si>
  <si>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</si>
  <si>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</si>
  <si>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</si>
  <si>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</si>
  <si>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</si>
  <si>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</si>
  <si>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</si>
  <si>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</si>
  <si>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</si>
  <si>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</si>
  <si>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</si>
  <si>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</si>
  <si>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</si>
  <si>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</si>
  <si>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</si>
  <si>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</si>
  <si>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</si>
  <si>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</si>
  <si>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</si>
  <si>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</si>
  <si>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</si>
  <si>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</si>
  <si>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</si>
  <si>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</si>
  <si>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</si>
  <si>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</si>
  <si>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</si>
  <si>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</si>
  <si>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</si>
  <si>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</si>
  <si>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</si>
  <si>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</si>
  <si>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</si>
  <si>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</si>
  <si>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</si>
  <si>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июнь 2020 г.</t>
  </si>
  <si>
    <t>2155,39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</si>
</sst>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  <font>
      <sz val="14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4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5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5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5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5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5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6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7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8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0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1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2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3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4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6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7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8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2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3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0" fontId="0" fillId="56" borderId="0" xfId="0" applyFill="1" applyAlignment="1">
      <alignment/>
    </xf>
    <xf numFmtId="174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3" fillId="0" borderId="19" xfId="0" applyNumberFormat="1" applyFont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26" fillId="0" borderId="0" xfId="32">
      <alignment/>
      <protection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7" borderId="29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3" fillId="56" borderId="19" xfId="0" applyNumberFormat="1" applyFont="1" applyFill="1" applyBorder="1" applyAlignment="1">
      <alignment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0" fontId="94" fillId="0" borderId="19" xfId="0" applyFont="1" applyBorder="1" applyAlignment="1" applyProtection="1">
      <alignment/>
      <protection locked="0"/>
    </xf>
    <xf numFmtId="2" fontId="94" fillId="0" borderId="19" xfId="0" applyNumberFormat="1" applyFont="1" applyFill="1" applyBorder="1" applyAlignment="1" applyProtection="1">
      <alignment/>
      <protection locked="0"/>
    </xf>
    <xf numFmtId="0" fontId="94" fillId="0" borderId="19" xfId="0" applyFont="1" applyBorder="1" applyAlignment="1">
      <alignment/>
    </xf>
    <xf numFmtId="0" fontId="94" fillId="56" borderId="19" xfId="0" applyFont="1" applyFill="1" applyBorder="1" applyAlignment="1">
      <alignment/>
    </xf>
    <xf numFmtId="2" fontId="94" fillId="56" borderId="19" xfId="0" applyNumberFormat="1" applyFont="1" applyFill="1" applyBorder="1" applyAlignment="1">
      <alignment/>
    </xf>
    <xf numFmtId="0" fontId="95" fillId="32" borderId="19" xfId="0" applyFont="1" applyFill="1" applyBorder="1" applyAlignment="1" applyProtection="1">
      <alignment horizontal="right" vertical="center" wrapText="1"/>
      <protection/>
    </xf>
    <xf numFmtId="0" fontId="94" fillId="56" borderId="19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>
      <alignment/>
    </xf>
    <xf numFmtId="174" fontId="83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7" fontId="3" fillId="57" borderId="3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0" xfId="0" applyFont="1" applyFill="1" applyBorder="1" applyAlignment="1">
      <alignment horizontal="center" vertical="center"/>
    </xf>
    <xf numFmtId="0" fontId="3" fillId="57" borderId="31" xfId="0" applyFont="1" applyFill="1" applyBorder="1" applyAlignment="1">
      <alignment horizontal="center" vertical="center"/>
    </xf>
    <xf numFmtId="177" fontId="3" fillId="57" borderId="30" xfId="0" applyNumberFormat="1" applyFont="1" applyFill="1" applyBorder="1" applyAlignment="1">
      <alignment horizontal="center" vertical="center" wrapText="1"/>
    </xf>
    <xf numFmtId="177" fontId="3" fillId="57" borderId="31" xfId="0" applyNumberFormat="1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29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29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5" fillId="56" borderId="0" xfId="0" applyFont="1" applyFill="1" applyAlignment="1">
      <alignment/>
    </xf>
    <xf numFmtId="174" fontId="5" fillId="56" borderId="0" xfId="0" applyNumberFormat="1" applyFont="1" applyFill="1" applyAlignment="1">
      <alignment/>
    </xf>
    <xf numFmtId="177" fontId="3" fillId="56" borderId="30" xfId="0" applyNumberFormat="1" applyFont="1" applyFill="1" applyBorder="1" applyAlignment="1">
      <alignment horizontal="center" vertical="center" wrapText="1"/>
    </xf>
    <xf numFmtId="174" fontId="3" fillId="56" borderId="19" xfId="0" applyNumberFormat="1" applyFont="1" applyFill="1" applyBorder="1" applyAlignment="1">
      <alignment horizontal="center"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174" fontId="5" fillId="56" borderId="19" xfId="0" applyNumberFormat="1" applyFont="1" applyFill="1" applyBorder="1" applyAlignment="1" applyProtection="1">
      <alignment/>
      <protection locked="0"/>
    </xf>
    <xf numFmtId="174" fontId="93" fillId="56" borderId="19" xfId="0" applyNumberFormat="1" applyFont="1" applyFill="1" applyBorder="1" applyAlignment="1" applyProtection="1">
      <alignment/>
      <protection locked="0"/>
    </xf>
    <xf numFmtId="2" fontId="5" fillId="56" borderId="19" xfId="0" applyNumberFormat="1" applyFont="1" applyFill="1" applyBorder="1" applyAlignment="1">
      <alignment/>
    </xf>
    <xf numFmtId="174" fontId="6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 applyProtection="1">
      <alignment horizontal="right" vertical="center" wrapText="1"/>
      <protection/>
    </xf>
    <xf numFmtId="2" fontId="5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2" fontId="5" fillId="56" borderId="19" xfId="0" applyNumberFormat="1" applyFont="1" applyFill="1" applyBorder="1" applyAlignment="1" applyProtection="1">
      <alignment horizontal="right"/>
      <protection locked="0"/>
    </xf>
    <xf numFmtId="4" fontId="6" fillId="56" borderId="19" xfId="0" applyNumberFormat="1" applyFont="1" applyFill="1" applyBorder="1" applyAlignment="1" applyProtection="1">
      <alignment/>
      <protection locked="0"/>
    </xf>
    <xf numFmtId="174" fontId="93" fillId="56" borderId="19" xfId="0" applyNumberFormat="1" applyFont="1" applyFill="1" applyBorder="1" applyAlignment="1" applyProtection="1">
      <alignment horizontal="right"/>
      <protection locked="0"/>
    </xf>
    <xf numFmtId="2" fontId="93" fillId="56" borderId="19" xfId="0" applyNumberFormat="1" applyFont="1" applyFill="1" applyBorder="1" applyAlignment="1" applyProtection="1">
      <alignment horizontal="right"/>
      <protection locked="0"/>
    </xf>
    <xf numFmtId="0" fontId="6" fillId="56" borderId="34" xfId="0" applyFont="1" applyFill="1" applyBorder="1" applyAlignment="1" applyProtection="1">
      <alignment/>
      <protection locked="0"/>
    </xf>
    <xf numFmtId="174" fontId="0" fillId="56" borderId="0" xfId="0" applyNumberFormat="1" applyFill="1" applyAlignment="1">
      <alignment/>
    </xf>
    <xf numFmtId="0" fontId="69" fillId="56" borderId="0" xfId="0" applyFont="1" applyFill="1" applyAlignment="1">
      <alignment/>
    </xf>
    <xf numFmtId="4" fontId="96" fillId="0" borderId="19" xfId="0" applyNumberFormat="1" applyFont="1" applyBorder="1" applyAlignment="1">
      <alignment horizontal="center" vertical="center"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42"/>
  <sheetViews>
    <sheetView tabSelected="1" zoomScaleSheetLayoutView="100" zoomScalePageLayoutView="0" workbookViewId="0" topLeftCell="A1">
      <pane xSplit="1" ySplit="10" topLeftCell="B2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J18" sqref="J18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50" customWidth="1"/>
    <col min="4" max="4" width="26.75390625" style="50" customWidth="1"/>
    <col min="5" max="5" width="19.00390625" style="50" customWidth="1"/>
    <col min="6" max="6" width="16.375" style="50" customWidth="1"/>
    <col min="7" max="7" width="19.00390625" style="50" customWidth="1"/>
    <col min="8" max="8" width="19.625" style="0" customWidth="1"/>
    <col min="9" max="9" width="21.25390625" style="0" customWidth="1"/>
    <col min="10" max="10" width="13.375" style="0" customWidth="1"/>
    <col min="11" max="11" width="4.75390625" style="0" customWidth="1"/>
    <col min="12" max="12" width="13.375" style="0" customWidth="1"/>
    <col min="13" max="13" width="8.00390625" style="0" customWidth="1"/>
    <col min="14" max="14" width="11.25390625" style="0" customWidth="1"/>
    <col min="15" max="15" width="12.875" style="0" customWidth="1"/>
    <col min="16" max="31" width="7.75390625" style="0" customWidth="1"/>
  </cols>
  <sheetData>
    <row r="1" spans="1:9" ht="36" customHeight="1">
      <c r="A1" s="86" t="s">
        <v>57</v>
      </c>
      <c r="B1" s="86"/>
      <c r="C1" s="86"/>
      <c r="D1" s="86"/>
      <c r="E1" s="86"/>
      <c r="F1" s="86"/>
      <c r="G1" s="86"/>
      <c r="H1" s="86"/>
      <c r="I1" s="86"/>
    </row>
    <row r="2" spans="1:9" ht="9.75" customHeight="1" hidden="1">
      <c r="A2" s="2"/>
      <c r="B2" s="2"/>
      <c r="C2" s="113"/>
      <c r="D2" s="113"/>
      <c r="E2" s="113"/>
      <c r="F2" s="113"/>
      <c r="G2" s="113"/>
      <c r="H2" s="2"/>
      <c r="I2" s="2"/>
    </row>
    <row r="3" spans="1:9" ht="15">
      <c r="A3" s="2" t="s">
        <v>52</v>
      </c>
      <c r="B3" s="2"/>
      <c r="C3" s="113"/>
      <c r="D3" s="113"/>
      <c r="E3" s="113"/>
      <c r="F3" s="113"/>
      <c r="G3" s="113"/>
      <c r="H3" s="2"/>
      <c r="I3" s="2"/>
    </row>
    <row r="4" spans="1:9" ht="0.75" customHeight="1">
      <c r="A4" s="2"/>
      <c r="B4" s="2"/>
      <c r="C4" s="113"/>
      <c r="D4" s="113"/>
      <c r="E4" s="113"/>
      <c r="F4" s="113"/>
      <c r="G4" s="113"/>
      <c r="H4" s="2"/>
      <c r="I4" s="2"/>
    </row>
    <row r="5" spans="1:9" ht="17.25" customHeight="1">
      <c r="A5" s="87" t="s">
        <v>30</v>
      </c>
      <c r="B5" s="87"/>
      <c r="C5" s="87"/>
      <c r="D5" s="87"/>
      <c r="E5" s="87"/>
      <c r="F5" s="87"/>
      <c r="G5" s="87"/>
      <c r="H5" s="87"/>
      <c r="I5" s="87"/>
    </row>
    <row r="6" spans="1:9" ht="19.5" customHeight="1">
      <c r="A6" s="15" t="s">
        <v>21</v>
      </c>
      <c r="B6" s="32" t="s">
        <v>58</v>
      </c>
      <c r="C6" s="113"/>
      <c r="D6" s="114"/>
      <c r="E6" s="114"/>
      <c r="F6" s="113"/>
      <c r="G6" s="113"/>
      <c r="H6" s="2"/>
      <c r="I6" s="61"/>
    </row>
    <row r="7" spans="1:9" ht="17.25" customHeight="1">
      <c r="A7" s="2"/>
      <c r="B7" s="2"/>
      <c r="C7" s="114"/>
      <c r="D7" s="114"/>
      <c r="E7" s="114"/>
      <c r="F7" s="114"/>
      <c r="G7" s="114"/>
      <c r="H7" s="34"/>
      <c r="I7" s="2"/>
    </row>
    <row r="8" spans="1:10" s="50" customFormat="1" ht="15" customHeight="1">
      <c r="A8" s="88" t="s">
        <v>0</v>
      </c>
      <c r="B8" s="90" t="s">
        <v>23</v>
      </c>
      <c r="C8" s="92" t="s">
        <v>24</v>
      </c>
      <c r="D8" s="93"/>
      <c r="E8" s="93"/>
      <c r="F8" s="93"/>
      <c r="G8" s="93"/>
      <c r="H8" s="94"/>
      <c r="I8" s="67" t="s">
        <v>1</v>
      </c>
      <c r="J8" s="68"/>
    </row>
    <row r="9" spans="1:10" s="50" customFormat="1" ht="87.75" customHeight="1">
      <c r="A9" s="89"/>
      <c r="B9" s="91"/>
      <c r="C9" s="115" t="s">
        <v>49</v>
      </c>
      <c r="D9" s="115" t="s">
        <v>43</v>
      </c>
      <c r="E9" s="115" t="s">
        <v>20</v>
      </c>
      <c r="F9" s="115" t="s">
        <v>36</v>
      </c>
      <c r="G9" s="115" t="s">
        <v>41</v>
      </c>
      <c r="H9" s="83" t="s">
        <v>51</v>
      </c>
      <c r="I9" s="56" t="s">
        <v>37</v>
      </c>
      <c r="J9" s="56" t="s">
        <v>39</v>
      </c>
    </row>
    <row r="10" spans="1:10" s="59" customFormat="1" ht="31.5">
      <c r="A10" s="57" t="s">
        <v>25</v>
      </c>
      <c r="B10" s="58">
        <f>B24+B25+B26+B27+B17+B34+B35+B36+B37</f>
        <v>50276.899000000005</v>
      </c>
      <c r="C10" s="116">
        <f>C24+C25+C26+C27+C17</f>
        <v>40271.271</v>
      </c>
      <c r="D10" s="116">
        <f>D24+D25+D26+D27+D17</f>
        <v>418.505</v>
      </c>
      <c r="E10" s="116">
        <f>E24+E25+E26+E27+E17</f>
        <v>2873.9</v>
      </c>
      <c r="F10" s="116">
        <f>F24+F25+F26+F27+F17</f>
        <v>32.153</v>
      </c>
      <c r="G10" s="116">
        <f>G24+G25+G26+G27+G17</f>
        <v>0</v>
      </c>
      <c r="H10" s="58">
        <f>H24+H25+H26+H27+H17+H28</f>
        <v>584.217</v>
      </c>
      <c r="I10" s="37"/>
      <c r="J10" s="37"/>
    </row>
    <row r="11" spans="1:10" ht="12.75">
      <c r="A11" s="48" t="s">
        <v>33</v>
      </c>
      <c r="B11" s="33"/>
      <c r="C11" s="117"/>
      <c r="D11" s="117"/>
      <c r="E11" s="117"/>
      <c r="F11" s="117"/>
      <c r="G11" s="117"/>
      <c r="H11" s="33"/>
      <c r="I11" s="33"/>
      <c r="J11" s="33"/>
    </row>
    <row r="12" spans="1:10" ht="31.5" customHeight="1">
      <c r="A12" s="49" t="s">
        <v>40</v>
      </c>
      <c r="B12" s="38">
        <f>SUM(B13:B16)</f>
        <v>12.344000000000001</v>
      </c>
      <c r="C12" s="118">
        <v>8.42</v>
      </c>
      <c r="D12" s="118">
        <f>SUM(D13:D16)</f>
        <v>0</v>
      </c>
      <c r="E12" s="118">
        <f>SUM(E13:E16)</f>
        <v>2.87</v>
      </c>
      <c r="F12" s="118">
        <f>SUM(F13:F16)</f>
        <v>0.062</v>
      </c>
      <c r="G12" s="118">
        <f>SUM(G13:G16)</f>
        <v>0</v>
      </c>
      <c r="H12" s="38">
        <f>SUM(H13:H16)</f>
        <v>0.057</v>
      </c>
      <c r="I12" s="4"/>
      <c r="J12" s="4"/>
    </row>
    <row r="13" spans="1:13" ht="15">
      <c r="A13" s="49" t="s">
        <v>2</v>
      </c>
      <c r="B13" s="22">
        <f>SUM(C13:H13)</f>
        <v>4.21</v>
      </c>
      <c r="C13" s="62">
        <v>2.287</v>
      </c>
      <c r="D13" s="118">
        <v>0</v>
      </c>
      <c r="E13" s="119">
        <v>1.861</v>
      </c>
      <c r="F13" s="119">
        <v>0.062</v>
      </c>
      <c r="G13" s="120">
        <v>0</v>
      </c>
      <c r="H13" s="22">
        <v>0</v>
      </c>
      <c r="I13" s="73">
        <v>1029174.9600000001</v>
      </c>
      <c r="J13" s="79">
        <v>71690.66</v>
      </c>
      <c r="M13" s="53"/>
    </row>
    <row r="14" spans="1:17" s="53" customFormat="1" ht="15">
      <c r="A14" s="49" t="s">
        <v>3</v>
      </c>
      <c r="B14" s="22">
        <f>SUM(C14:H14)</f>
        <v>0</v>
      </c>
      <c r="C14" s="62">
        <v>0</v>
      </c>
      <c r="D14" s="118">
        <v>0</v>
      </c>
      <c r="E14" s="118">
        <v>0</v>
      </c>
      <c r="F14" s="70">
        <v>0</v>
      </c>
      <c r="G14" s="120">
        <v>0</v>
      </c>
      <c r="H14" s="51">
        <v>0</v>
      </c>
      <c r="I14" s="74">
        <v>1213132.5999999999</v>
      </c>
      <c r="J14" s="52" t="s">
        <v>38</v>
      </c>
      <c r="N14"/>
      <c r="O14"/>
      <c r="P14"/>
      <c r="Q14"/>
    </row>
    <row r="15" spans="1:13" ht="15.75">
      <c r="A15" s="49" t="s">
        <v>4</v>
      </c>
      <c r="B15" s="22">
        <f>SUM(C15:H15)</f>
        <v>7.677</v>
      </c>
      <c r="C15" s="62">
        <f>1.076+5.611</f>
        <v>6.686999999999999</v>
      </c>
      <c r="D15" s="70">
        <v>0</v>
      </c>
      <c r="E15" s="119">
        <v>0.99</v>
      </c>
      <c r="F15" s="70">
        <v>0</v>
      </c>
      <c r="G15" s="120">
        <v>0</v>
      </c>
      <c r="H15" s="22">
        <v>0</v>
      </c>
      <c r="I15" s="73">
        <v>1378986.95</v>
      </c>
      <c r="J15" s="39" t="s">
        <v>38</v>
      </c>
      <c r="L15" s="80"/>
      <c r="M15" s="53"/>
    </row>
    <row r="16" spans="1:13" ht="15.75">
      <c r="A16" s="49" t="s">
        <v>5</v>
      </c>
      <c r="B16" s="22">
        <f>SUM(C16:H16)</f>
        <v>0.457</v>
      </c>
      <c r="C16" s="62">
        <f>0.18+0.201</f>
        <v>0.381</v>
      </c>
      <c r="D16" s="70">
        <v>0</v>
      </c>
      <c r="E16" s="119">
        <v>0.019</v>
      </c>
      <c r="F16" s="70">
        <v>0</v>
      </c>
      <c r="G16" s="120">
        <v>0</v>
      </c>
      <c r="H16" s="69">
        <v>0.057</v>
      </c>
      <c r="I16" s="73">
        <v>1117022.9</v>
      </c>
      <c r="J16" s="39" t="s">
        <v>38</v>
      </c>
      <c r="L16" s="80"/>
      <c r="M16" s="53"/>
    </row>
    <row r="17" spans="1:13" ht="30.75">
      <c r="A17" s="49" t="s">
        <v>34</v>
      </c>
      <c r="B17" s="38">
        <f>SUM(B18:B21)</f>
        <v>8144.6669999999995</v>
      </c>
      <c r="C17" s="118">
        <f>SUM(C18:C21)</f>
        <v>6037.906999999999</v>
      </c>
      <c r="D17" s="118">
        <f aca="true" t="shared" si="0" ref="C17:H17">SUM(D18:D21)</f>
        <v>0</v>
      </c>
      <c r="E17" s="118">
        <f t="shared" si="0"/>
        <v>2047.278</v>
      </c>
      <c r="F17" s="118">
        <f t="shared" si="0"/>
        <v>32.153</v>
      </c>
      <c r="G17" s="118">
        <f t="shared" si="0"/>
        <v>0</v>
      </c>
      <c r="H17" s="38">
        <f t="shared" si="0"/>
        <v>27.329</v>
      </c>
      <c r="I17" s="75"/>
      <c r="J17" s="4"/>
      <c r="L17" s="80"/>
      <c r="M17" s="53"/>
    </row>
    <row r="18" spans="1:13" ht="18.75">
      <c r="A18" s="49" t="s">
        <v>2</v>
      </c>
      <c r="B18" s="22">
        <f>SUM(C18:H18)</f>
        <v>2857.0589999999997</v>
      </c>
      <c r="C18" s="119">
        <v>1466.717</v>
      </c>
      <c r="D18" s="70">
        <v>0</v>
      </c>
      <c r="E18" s="119">
        <v>1358.189</v>
      </c>
      <c r="F18" s="121">
        <v>32.153</v>
      </c>
      <c r="G18" s="120">
        <v>0</v>
      </c>
      <c r="H18" s="22">
        <v>0</v>
      </c>
      <c r="I18" s="76">
        <v>141.49</v>
      </c>
      <c r="J18" s="133" t="s">
        <v>59</v>
      </c>
      <c r="L18" s="80"/>
      <c r="M18" s="53"/>
    </row>
    <row r="19" spans="1:16" s="53" customFormat="1" ht="15.75">
      <c r="A19" s="49" t="s">
        <v>3</v>
      </c>
      <c r="B19" s="51">
        <f>SUM(C19:H19)</f>
        <v>0</v>
      </c>
      <c r="C19" s="119">
        <v>0</v>
      </c>
      <c r="D19" s="70">
        <v>0</v>
      </c>
      <c r="E19" s="118">
        <v>0</v>
      </c>
      <c r="F19" s="70">
        <v>0</v>
      </c>
      <c r="G19" s="120">
        <v>0</v>
      </c>
      <c r="H19" s="51">
        <v>0</v>
      </c>
      <c r="I19" s="77">
        <v>180.79999999999998</v>
      </c>
      <c r="J19" s="52" t="s">
        <v>38</v>
      </c>
      <c r="L19" s="80"/>
      <c r="N19"/>
      <c r="O19" s="84"/>
      <c r="P19"/>
    </row>
    <row r="20" spans="1:15" ht="15.75">
      <c r="A20" s="49" t="s">
        <v>4</v>
      </c>
      <c r="B20" s="22">
        <f>SUM(C20:H20)</f>
        <v>5004.742</v>
      </c>
      <c r="C20" s="62">
        <f>668.648+3659.007</f>
        <v>4327.655</v>
      </c>
      <c r="D20" s="70">
        <v>0</v>
      </c>
      <c r="E20" s="119">
        <v>677.087</v>
      </c>
      <c r="F20" s="70">
        <v>0</v>
      </c>
      <c r="G20" s="120">
        <v>0</v>
      </c>
      <c r="H20" s="22">
        <v>0</v>
      </c>
      <c r="I20" s="76">
        <v>365.53999999999996</v>
      </c>
      <c r="J20" s="39" t="s">
        <v>38</v>
      </c>
      <c r="L20" s="80"/>
      <c r="M20" s="53"/>
      <c r="O20" s="85"/>
    </row>
    <row r="21" spans="1:13" ht="15.75">
      <c r="A21" s="49" t="s">
        <v>5</v>
      </c>
      <c r="B21" s="22">
        <f>SUM(C21:H21)</f>
        <v>282.866</v>
      </c>
      <c r="C21" s="62">
        <f>128.881+114.654</f>
        <v>243.535</v>
      </c>
      <c r="D21" s="70">
        <v>0</v>
      </c>
      <c r="E21" s="69">
        <v>12.002</v>
      </c>
      <c r="F21" s="70">
        <v>0</v>
      </c>
      <c r="G21" s="120">
        <v>0</v>
      </c>
      <c r="H21" s="69">
        <v>27.329</v>
      </c>
      <c r="I21" s="76">
        <v>533.25</v>
      </c>
      <c r="J21" s="39" t="s">
        <v>38</v>
      </c>
      <c r="L21" s="80"/>
      <c r="M21" s="53"/>
    </row>
    <row r="22" spans="1:15" ht="15.75">
      <c r="A22" s="55"/>
      <c r="B22" s="22"/>
      <c r="C22" s="62"/>
      <c r="D22" s="70"/>
      <c r="E22" s="69"/>
      <c r="F22" s="70"/>
      <c r="G22" s="120"/>
      <c r="H22" s="54"/>
      <c r="I22" s="76"/>
      <c r="J22" s="39"/>
      <c r="L22" s="81"/>
      <c r="M22" s="53"/>
      <c r="O22" s="85"/>
    </row>
    <row r="23" spans="1:16" s="66" customFormat="1" ht="15.75">
      <c r="A23" s="63" t="s">
        <v>35</v>
      </c>
      <c r="B23" s="64">
        <f aca="true" t="shared" si="1" ref="B23:H23">SUM(B24:B27)</f>
        <v>36027.44300000001</v>
      </c>
      <c r="C23" s="122">
        <f t="shared" si="1"/>
        <v>34233.364</v>
      </c>
      <c r="D23" s="122">
        <f t="shared" si="1"/>
        <v>418.505</v>
      </c>
      <c r="E23" s="122">
        <f t="shared" si="1"/>
        <v>826.622</v>
      </c>
      <c r="F23" s="122">
        <f t="shared" si="1"/>
        <v>0</v>
      </c>
      <c r="G23" s="122">
        <f t="shared" si="1"/>
        <v>0</v>
      </c>
      <c r="H23" s="64">
        <f t="shared" si="1"/>
        <v>548.952</v>
      </c>
      <c r="I23" s="78"/>
      <c r="J23" s="65"/>
      <c r="L23" s="80"/>
      <c r="M23" s="53"/>
      <c r="N23"/>
      <c r="P23"/>
    </row>
    <row r="24" spans="1:15" ht="15.75">
      <c r="A24" s="49" t="s">
        <v>2</v>
      </c>
      <c r="B24" s="22">
        <f>SUM(C24:H24)</f>
        <v>4334.237</v>
      </c>
      <c r="C24" s="62">
        <f>5506.331-C18</f>
        <v>4039.614</v>
      </c>
      <c r="D24" s="62">
        <v>294.623</v>
      </c>
      <c r="E24" s="62">
        <f>1358.189-E18</f>
        <v>0</v>
      </c>
      <c r="F24" s="62">
        <v>0</v>
      </c>
      <c r="G24" s="123">
        <v>0</v>
      </c>
      <c r="H24" s="41">
        <v>0</v>
      </c>
      <c r="I24" s="73">
        <v>2189.86</v>
      </c>
      <c r="J24" s="39" t="s">
        <v>38</v>
      </c>
      <c r="L24" s="81"/>
      <c r="M24" s="53"/>
      <c r="N24" s="82"/>
      <c r="O24" s="85"/>
    </row>
    <row r="25" spans="1:15" ht="15">
      <c r="A25" s="49" t="s">
        <v>3</v>
      </c>
      <c r="B25" s="70">
        <f>SUM(C25:H25)</f>
        <v>1194.161</v>
      </c>
      <c r="C25" s="62">
        <f>1188.539-C19</f>
        <v>1188.539</v>
      </c>
      <c r="D25" s="124">
        <v>5.622</v>
      </c>
      <c r="E25" s="62">
        <v>0</v>
      </c>
      <c r="F25" s="125">
        <v>0</v>
      </c>
      <c r="G25" s="126">
        <v>0</v>
      </c>
      <c r="H25" s="40">
        <v>0</v>
      </c>
      <c r="I25" s="73">
        <v>2350.75</v>
      </c>
      <c r="J25" s="39" t="s">
        <v>38</v>
      </c>
      <c r="L25" s="35"/>
      <c r="M25" s="53"/>
      <c r="N25" s="82"/>
      <c r="O25" s="85"/>
    </row>
    <row r="26" spans="1:14" ht="15">
      <c r="A26" s="49" t="s">
        <v>4</v>
      </c>
      <c r="B26" s="70">
        <f>SUM(C26:H26)</f>
        <v>24679.356000000003</v>
      </c>
      <c r="C26" s="62">
        <f>13162.002+14700.72-C20</f>
        <v>23535.067000000003</v>
      </c>
      <c r="D26" s="124">
        <v>67.701</v>
      </c>
      <c r="E26" s="62">
        <f>1273.877-E20</f>
        <v>596.79</v>
      </c>
      <c r="F26" s="125">
        <v>0</v>
      </c>
      <c r="G26" s="62">
        <v>0</v>
      </c>
      <c r="H26" s="46">
        <v>479.798</v>
      </c>
      <c r="I26" s="73">
        <v>2843.28</v>
      </c>
      <c r="J26" s="39" t="s">
        <v>38</v>
      </c>
      <c r="L26" s="35"/>
      <c r="M26" s="53"/>
      <c r="N26" s="82"/>
    </row>
    <row r="27" spans="1:15" ht="15">
      <c r="A27" s="49" t="s">
        <v>5</v>
      </c>
      <c r="B27" s="70">
        <f>SUM(C27:H27)</f>
        <v>5819.689</v>
      </c>
      <c r="C27" s="62">
        <f>2124.863+3588.816-C21</f>
        <v>5470.144</v>
      </c>
      <c r="D27" s="124">
        <v>50.559</v>
      </c>
      <c r="E27" s="62">
        <f>241.834-E21</f>
        <v>229.832</v>
      </c>
      <c r="F27" s="125">
        <v>0</v>
      </c>
      <c r="G27" s="62">
        <v>0</v>
      </c>
      <c r="H27" s="46">
        <f>96.483-H21</f>
        <v>69.154</v>
      </c>
      <c r="I27" s="73">
        <v>3653.5</v>
      </c>
      <c r="J27" s="39" t="s">
        <v>38</v>
      </c>
      <c r="M27" s="53"/>
      <c r="N27" s="82"/>
      <c r="O27" s="85"/>
    </row>
    <row r="28" spans="1:15" ht="15.75">
      <c r="A28" s="47" t="s">
        <v>6</v>
      </c>
      <c r="B28" s="71">
        <f aca="true" t="shared" si="2" ref="B28:H28">B29+B30+B31</f>
        <v>35484.297</v>
      </c>
      <c r="C28" s="71">
        <f>C29+C30+C31</f>
        <v>34548.326</v>
      </c>
      <c r="D28" s="71">
        <f t="shared" si="2"/>
        <v>124.568</v>
      </c>
      <c r="E28" s="71">
        <f t="shared" si="2"/>
        <v>803.467</v>
      </c>
      <c r="F28" s="71">
        <f t="shared" si="2"/>
        <v>0</v>
      </c>
      <c r="G28" s="71">
        <f t="shared" si="2"/>
        <v>0</v>
      </c>
      <c r="H28" s="21">
        <f>H29+H30+H31</f>
        <v>7.936</v>
      </c>
      <c r="I28" s="75"/>
      <c r="J28" s="37"/>
      <c r="O28" s="85"/>
    </row>
    <row r="29" spans="1:10" ht="15">
      <c r="A29" s="49" t="s">
        <v>7</v>
      </c>
      <c r="B29" s="22">
        <f>SUM(C29:H29)</f>
        <v>16392.202</v>
      </c>
      <c r="C29" s="127">
        <f>8311.958+5281.407+1454.204+542.462</f>
        <v>15590.031</v>
      </c>
      <c r="D29" s="124">
        <f>89.36+16.834</f>
        <v>106.194</v>
      </c>
      <c r="E29" s="62">
        <f>639.505+48.536</f>
        <v>688.0409999999999</v>
      </c>
      <c r="F29" s="125">
        <v>0</v>
      </c>
      <c r="G29" s="126">
        <v>0</v>
      </c>
      <c r="H29" s="46">
        <f>4.645+3.291</f>
        <v>7.936</v>
      </c>
      <c r="I29" s="73">
        <v>1779.16</v>
      </c>
      <c r="J29" s="39" t="s">
        <v>38</v>
      </c>
    </row>
    <row r="30" spans="1:15" ht="24" customHeight="1">
      <c r="A30" s="49" t="s">
        <v>8</v>
      </c>
      <c r="B30" s="22">
        <f>SUM(C30:H30)</f>
        <v>18123.168999999998</v>
      </c>
      <c r="C30" s="127">
        <f>1133.25+16869.714</f>
        <v>18002.964</v>
      </c>
      <c r="D30" s="124">
        <v>18.374</v>
      </c>
      <c r="E30" s="62">
        <v>101.831</v>
      </c>
      <c r="F30" s="125">
        <v>0</v>
      </c>
      <c r="G30" s="126">
        <v>0</v>
      </c>
      <c r="H30" s="40">
        <v>0</v>
      </c>
      <c r="I30" s="73">
        <v>1200.76</v>
      </c>
      <c r="J30" s="39" t="s">
        <v>38</v>
      </c>
      <c r="O30" s="85"/>
    </row>
    <row r="31" spans="1:15" ht="15">
      <c r="A31" s="49" t="s">
        <v>9</v>
      </c>
      <c r="B31" s="22">
        <f>SUM(C31:H31)</f>
        <v>968.926</v>
      </c>
      <c r="C31" s="124">
        <f>934.804+20.527</f>
        <v>955.331</v>
      </c>
      <c r="D31" s="124">
        <v>0</v>
      </c>
      <c r="E31" s="124">
        <v>13.595</v>
      </c>
      <c r="F31" s="125">
        <v>0</v>
      </c>
      <c r="G31" s="126">
        <v>0</v>
      </c>
      <c r="H31" s="40">
        <v>0</v>
      </c>
      <c r="I31" s="73">
        <v>1200.76</v>
      </c>
      <c r="J31" s="39" t="s">
        <v>38</v>
      </c>
      <c r="O31" s="85"/>
    </row>
    <row r="32" spans="1:12" ht="15">
      <c r="A32" s="49"/>
      <c r="B32" s="33"/>
      <c r="C32" s="117"/>
      <c r="D32" s="117"/>
      <c r="E32" s="117"/>
      <c r="F32" s="117"/>
      <c r="G32" s="117"/>
      <c r="H32" s="33"/>
      <c r="I32" s="33"/>
      <c r="J32" s="33"/>
      <c r="L32" s="35"/>
    </row>
    <row r="33" spans="1:15" ht="15.75">
      <c r="A33" s="60" t="s">
        <v>50</v>
      </c>
      <c r="B33" s="22">
        <f aca="true" t="shared" si="3" ref="B33:H33">SUM(B34:B37)</f>
        <v>6104.789000000001</v>
      </c>
      <c r="C33" s="125">
        <f>SUM(C34:C37)</f>
        <v>5235.483</v>
      </c>
      <c r="D33" s="125">
        <f t="shared" si="3"/>
        <v>207.375</v>
      </c>
      <c r="E33" s="125">
        <f t="shared" si="3"/>
        <v>307.186</v>
      </c>
      <c r="F33" s="125">
        <f t="shared" si="3"/>
        <v>10.472</v>
      </c>
      <c r="G33" s="125">
        <f t="shared" si="3"/>
        <v>154.405</v>
      </c>
      <c r="H33" s="40">
        <f t="shared" si="3"/>
        <v>189.868</v>
      </c>
      <c r="I33" s="31"/>
      <c r="J33" s="39"/>
      <c r="O33" s="85"/>
    </row>
    <row r="34" spans="1:11" ht="15">
      <c r="A34" s="49" t="s">
        <v>2</v>
      </c>
      <c r="B34" s="22">
        <f>SUM(C34:H34)</f>
        <v>3269.1890000000003</v>
      </c>
      <c r="C34" s="124">
        <v>3051.342</v>
      </c>
      <c r="D34" s="124">
        <v>207.375</v>
      </c>
      <c r="E34" s="124">
        <v>0</v>
      </c>
      <c r="F34" s="128">
        <v>10.472</v>
      </c>
      <c r="G34" s="129">
        <v>0</v>
      </c>
      <c r="H34" s="40">
        <v>0</v>
      </c>
      <c r="I34" s="31"/>
      <c r="J34" s="39"/>
      <c r="K34" s="36"/>
    </row>
    <row r="35" spans="1:15" ht="15">
      <c r="A35" s="49" t="s">
        <v>3</v>
      </c>
      <c r="B35" s="22">
        <f>SUM(C35:H35)</f>
        <v>262.136</v>
      </c>
      <c r="C35" s="124">
        <v>262.136</v>
      </c>
      <c r="D35" s="50">
        <v>0</v>
      </c>
      <c r="E35" s="124">
        <v>0</v>
      </c>
      <c r="F35" s="128">
        <v>0</v>
      </c>
      <c r="G35" s="129">
        <v>0</v>
      </c>
      <c r="H35" s="40">
        <v>0</v>
      </c>
      <c r="I35" s="31"/>
      <c r="J35" s="39"/>
      <c r="O35" s="85"/>
    </row>
    <row r="36" spans="1:15" ht="15">
      <c r="A36" s="49" t="s">
        <v>4</v>
      </c>
      <c r="B36" s="22">
        <f>SUM(C36:H36)</f>
        <v>2514.49</v>
      </c>
      <c r="C36" s="62">
        <v>1921.805</v>
      </c>
      <c r="D36" s="124">
        <v>0</v>
      </c>
      <c r="E36" s="124">
        <v>300.786</v>
      </c>
      <c r="F36" s="128">
        <v>0</v>
      </c>
      <c r="G36" s="128">
        <v>135.537</v>
      </c>
      <c r="H36" s="46">
        <v>156.362</v>
      </c>
      <c r="I36" s="31"/>
      <c r="J36" s="39"/>
      <c r="O36" s="85"/>
    </row>
    <row r="37" spans="1:10" ht="15">
      <c r="A37" s="49" t="s">
        <v>5</v>
      </c>
      <c r="B37" s="22">
        <f>SUM(C37:H37)</f>
        <v>58.974000000000004</v>
      </c>
      <c r="C37" s="130">
        <v>0.2</v>
      </c>
      <c r="D37" s="124">
        <v>0</v>
      </c>
      <c r="E37" s="124">
        <v>6.4</v>
      </c>
      <c r="F37" s="128">
        <v>0</v>
      </c>
      <c r="G37" s="128">
        <v>18.868</v>
      </c>
      <c r="H37" s="46">
        <v>33.506</v>
      </c>
      <c r="I37" s="31"/>
      <c r="J37" s="39"/>
    </row>
    <row r="38" spans="1:10" ht="15.75">
      <c r="A38" s="47" t="s">
        <v>6</v>
      </c>
      <c r="B38" s="22">
        <f>B39</f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22">
        <v>0</v>
      </c>
      <c r="I38" s="31"/>
      <c r="J38" s="39"/>
    </row>
    <row r="39" spans="1:10" ht="15">
      <c r="A39" s="49" t="s">
        <v>8</v>
      </c>
      <c r="B39" s="22">
        <f>SUM(C39:H39)</f>
        <v>0</v>
      </c>
      <c r="C39" s="124">
        <v>0</v>
      </c>
      <c r="D39" s="124">
        <v>0</v>
      </c>
      <c r="E39" s="124">
        <v>0</v>
      </c>
      <c r="F39" s="125">
        <v>0</v>
      </c>
      <c r="G39" s="126">
        <v>0</v>
      </c>
      <c r="H39" s="40">
        <v>0</v>
      </c>
      <c r="I39" s="31"/>
      <c r="J39" s="39"/>
    </row>
    <row r="40" spans="1:12" ht="34.5" customHeight="1">
      <c r="A40" s="47" t="s">
        <v>26</v>
      </c>
      <c r="B40" s="42">
        <f>B33+B28+B23+B38+B17</f>
        <v>85761.19600000001</v>
      </c>
      <c r="C40" s="71">
        <f>C33+C28+C23+C38+C17</f>
        <v>80055.08000000002</v>
      </c>
      <c r="D40" s="71">
        <f aca="true" t="shared" si="4" ref="B40:H40">D33+D28+D23+D38+D17</f>
        <v>750.448</v>
      </c>
      <c r="E40" s="71">
        <f>E33+E28+E23+E38+E17</f>
        <v>3984.553</v>
      </c>
      <c r="F40" s="71">
        <f t="shared" si="4"/>
        <v>42.625</v>
      </c>
      <c r="G40" s="71">
        <f t="shared" si="4"/>
        <v>154.405</v>
      </c>
      <c r="H40" s="42">
        <f t="shared" si="4"/>
        <v>774.0849999999999</v>
      </c>
      <c r="I40" s="4"/>
      <c r="J40" s="37"/>
      <c r="L40" s="35"/>
    </row>
    <row r="41" spans="2:5" ht="16.5" customHeight="1">
      <c r="B41" s="35"/>
      <c r="C41" s="131"/>
      <c r="D41" s="132"/>
      <c r="E41" s="131"/>
    </row>
    <row r="42" spans="3:4" ht="12.75">
      <c r="C42" s="131"/>
      <c r="D42" s="131"/>
    </row>
  </sheetData>
  <sheetProtection/>
  <mergeCells count="5">
    <mergeCell ref="A1:I1"/>
    <mergeCell ref="A5:I5"/>
    <mergeCell ref="A8:A9"/>
    <mergeCell ref="B8:B9"/>
    <mergeCell ref="C8:H8"/>
  </mergeCells>
  <printOptions/>
  <pageMargins left="0.25" right="0.29" top="0.2" bottom="0.6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95" t="s">
        <v>48</v>
      </c>
      <c r="B1" s="95"/>
      <c r="C1" s="95"/>
      <c r="D1" s="95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7" t="s">
        <v>29</v>
      </c>
      <c r="B5" s="87"/>
      <c r="C5" s="87"/>
      <c r="D5" s="87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A24" sqref="A24:E24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6" t="s">
        <v>44</v>
      </c>
      <c r="B1" s="86"/>
      <c r="C1" s="86"/>
      <c r="D1" s="86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7" t="s">
        <v>15</v>
      </c>
      <c r="B5" s="97"/>
      <c r="C5" s="97"/>
      <c r="D5" s="97"/>
      <c r="E5" s="16"/>
    </row>
    <row r="6" spans="1:5" ht="42" customHeight="1">
      <c r="A6" s="15" t="s">
        <v>21</v>
      </c>
      <c r="B6" s="17" t="str">
        <f>'Полезный отпуск'!B6</f>
        <v>июнь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98" t="s">
        <v>14</v>
      </c>
      <c r="B8" s="98"/>
      <c r="C8" s="98" t="s">
        <v>18</v>
      </c>
      <c r="D8" s="98"/>
    </row>
    <row r="9" spans="1:4" ht="15">
      <c r="A9" s="43" t="s">
        <v>16</v>
      </c>
      <c r="B9" s="43" t="s">
        <v>17</v>
      </c>
      <c r="C9" s="43" t="s">
        <v>16</v>
      </c>
      <c r="D9" s="43" t="s">
        <v>17</v>
      </c>
    </row>
    <row r="10" spans="1:4" ht="15">
      <c r="A10" s="19">
        <f>'Полезный отпуск'!B40</f>
        <v>85761.19600000001</v>
      </c>
      <c r="B10" s="72">
        <v>178.717</v>
      </c>
      <c r="C10" s="18">
        <f>'Полезный отпуск'!B28</f>
        <v>35484.297</v>
      </c>
      <c r="D10" s="19">
        <f>ROUND(C10/4937*12,3)</f>
        <v>86.249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6"/>
      <c r="B23" s="96"/>
      <c r="C23" s="96"/>
      <c r="D23" s="96"/>
      <c r="E23" s="9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</row>
    <row r="25" spans="1:58" ht="153.7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E15" sqref="E15:F18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05" t="s">
        <v>45</v>
      </c>
      <c r="B1" s="105"/>
      <c r="C1" s="105"/>
      <c r="D1" s="105"/>
    </row>
    <row r="2" spans="1:4" ht="15">
      <c r="A2" s="23"/>
      <c r="B2" s="23"/>
      <c r="C2" s="23"/>
      <c r="D2" s="23"/>
    </row>
    <row r="3" spans="1:4" ht="15">
      <c r="A3" s="23" t="s">
        <v>55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01" t="s">
        <v>32</v>
      </c>
      <c r="B11" s="101"/>
      <c r="C11" s="101"/>
      <c r="D11" s="101"/>
    </row>
    <row r="12" spans="1:4" ht="24" customHeight="1">
      <c r="A12" s="24" t="s">
        <v>21</v>
      </c>
      <c r="B12" s="25" t="str">
        <f>'Полезный отпуск'!B6</f>
        <v>июнь 2020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4" t="s">
        <v>27</v>
      </c>
      <c r="B14" s="45" t="s">
        <v>28</v>
      </c>
      <c r="C14" s="106" t="s">
        <v>12</v>
      </c>
      <c r="D14" s="107"/>
    </row>
    <row r="15" spans="1:6" ht="15">
      <c r="A15" s="44" t="s">
        <v>11</v>
      </c>
      <c r="B15" s="26" t="s">
        <v>11</v>
      </c>
      <c r="C15" s="108">
        <v>1823.162</v>
      </c>
      <c r="D15" s="109"/>
      <c r="E15" s="103"/>
      <c r="F15" s="104"/>
    </row>
    <row r="16" spans="1:6" ht="15">
      <c r="A16" s="44" t="s">
        <v>31</v>
      </c>
      <c r="B16" s="26" t="s">
        <v>31</v>
      </c>
      <c r="C16" s="108">
        <v>0</v>
      </c>
      <c r="D16" s="109"/>
      <c r="E16" s="103"/>
      <c r="F16" s="104"/>
    </row>
    <row r="17" spans="1:6" ht="15">
      <c r="A17" s="44" t="s">
        <v>13</v>
      </c>
      <c r="B17" s="27" t="s">
        <v>13</v>
      </c>
      <c r="C17" s="108">
        <v>0</v>
      </c>
      <c r="D17" s="109"/>
      <c r="E17" s="103"/>
      <c r="F17" s="104"/>
    </row>
    <row r="18" spans="1:6" ht="15">
      <c r="A18" s="102" t="s">
        <v>22</v>
      </c>
      <c r="B18" s="102"/>
      <c r="C18" s="110">
        <f>SUM(C15:C17)</f>
        <v>1823.162</v>
      </c>
      <c r="D18" s="111"/>
      <c r="E18" s="103"/>
      <c r="F18" s="104"/>
    </row>
    <row r="19" spans="1:5" ht="15">
      <c r="A19" s="28"/>
      <c r="B19" s="28"/>
      <c r="C19" s="29"/>
      <c r="D19" s="28"/>
      <c r="E19" s="8"/>
    </row>
    <row r="20" spans="1:4" ht="33" customHeight="1">
      <c r="A20" s="100" t="s">
        <v>42</v>
      </c>
      <c r="B20" s="100"/>
      <c r="C20" s="100"/>
      <c r="D20" s="100"/>
    </row>
    <row r="21" spans="1:4" ht="96.75" customHeight="1">
      <c r="A21" s="99" t="s">
        <v>47</v>
      </c>
      <c r="B21" s="99"/>
      <c r="C21" s="99"/>
      <c r="D21" s="99"/>
    </row>
    <row r="22" spans="1:4" ht="67.5" customHeight="1">
      <c r="A22" s="99" t="s">
        <v>46</v>
      </c>
      <c r="B22" s="99"/>
      <c r="C22" s="99"/>
      <c r="D22" s="99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5" t="s">
        <v>10</v>
      </c>
      <c r="B1" s="105"/>
      <c r="C1" s="105"/>
      <c r="D1" s="105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июнь 2020 г.</v>
      </c>
    </row>
    <row r="5" spans="1:4" ht="39" customHeight="1">
      <c r="A5" s="112" t="s">
        <v>56</v>
      </c>
      <c r="B5" s="112"/>
      <c r="C5" s="112"/>
      <c r="D5" s="112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Галстян Армен Норайрович</cp:lastModifiedBy>
  <cp:lastPrinted>2020-02-18T10:05:57Z</cp:lastPrinted>
  <dcterms:created xsi:type="dcterms:W3CDTF">2009-10-22T06:15:03Z</dcterms:created>
  <dcterms:modified xsi:type="dcterms:W3CDTF">2020-07-16T07:21:08Z</dcterms:modified>
  <cp:category/>
  <cp:version/>
  <cp:contentType/>
  <cp:contentStatus/>
</cp:coreProperties>
</file>