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00" windowWidth="28800" windowHeight="115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отпуск'!$A$1:$E$41</definedName>
    <definedName name="_xlnm.Print_Area" localSheetId="1">'Продажа потерь'!$A$5:$D$11</definedName>
  </definedNames>
  <calcPr fullCalcOnLoad="1"/>
</workbook>
</file>

<file path=xl/sharedStrings.xml><?xml version="1.0" encoding="utf-8"?>
<sst xmlns="http://schemas.openxmlformats.org/spreadsheetml/2006/main" count="92" uniqueCount="59">
  <si>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</si>
  <si>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</si>
  <si>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</si>
  <si>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</si>
  <si>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</si>
  <si>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</si>
  <si>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</si>
  <si>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</si>
  <si>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</si>
  <si>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</si>
  <si>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</si>
  <si>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</si>
  <si>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</si>
  <si>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</si>
  <si>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</si>
  <si>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</si>
  <si>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</si>
  <si>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</si>
  <si>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</si>
  <si>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</si>
  <si>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</si>
  <si>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</si>
  <si>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</si>
  <si>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</si>
  <si>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</si>
  <si>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</si>
  <si>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</si>
  <si>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</si>
  <si>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</si>
  <si>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</si>
  <si>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</si>
  <si>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</si>
  <si>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</si>
  <si>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</si>
  <si>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</si>
  <si>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</si>
  <si>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ФСК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</si>
  <si>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</si>
  <si>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</si>
  <si>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</si>
  <si>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</si>
  <si>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>Магнитэнерго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</si>
  <si>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</si>
  <si>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>ООО "Русэнергосбыт"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</si>
  <si>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</si>
  <si>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</si>
  <si>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</si>
  <si>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</si>
  <si>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</si>
  <si>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Кабардино-Балкарского филиала ПАО "МРСК Северного Кавказа"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</si>
  <si>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</si>
  <si>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</si>
  <si>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</si>
  <si>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</si>
  <si>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</si>
  <si>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</si>
  <si>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</si>
  <si>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</si>
  <si>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июль 2020 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</si>
</sst>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[$-FC19]d\ mmmm\ yyyy\ &quot;г.&quot;"/>
  </numFmts>
  <fonts count="9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6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0"/>
      <color indexed="30"/>
      <name val="Arial Cyr"/>
      <family val="0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0"/>
      <color rgb="FF0070C0"/>
      <name val="Arial Cyr"/>
      <family val="0"/>
    </font>
    <font>
      <sz val="14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4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4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5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5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5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5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5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5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5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5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5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6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7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8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0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1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2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3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4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6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7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8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2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3" fillId="0" borderId="19" xfId="0" applyNumberFormat="1" applyFont="1" applyBorder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3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0" fontId="0" fillId="56" borderId="0" xfId="0" applyFill="1" applyAlignment="1">
      <alignment/>
    </xf>
    <xf numFmtId="174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3" fillId="0" borderId="19" xfId="0" applyNumberFormat="1" applyFont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26" fillId="0" borderId="0" xfId="32">
      <alignment/>
      <protection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174" fontId="3" fillId="32" borderId="19" xfId="0" applyNumberFormat="1" applyFont="1" applyFill="1" applyBorder="1" applyAlignment="1" applyProtection="1">
      <alignment horizontal="right" vertical="center" wrapText="1"/>
      <protection/>
    </xf>
    <xf numFmtId="0" fontId="4" fillId="32" borderId="19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5" fillId="57" borderId="29" xfId="0" applyFont="1" applyFill="1" applyBorder="1" applyAlignment="1">
      <alignment horizontal="center" vertical="center" wrapText="1"/>
    </xf>
    <xf numFmtId="0" fontId="5" fillId="57" borderId="28" xfId="0" applyFont="1" applyFill="1" applyBorder="1" applyAlignment="1">
      <alignment horizontal="center" vertical="center" wrapText="1"/>
    </xf>
    <xf numFmtId="174" fontId="93" fillId="56" borderId="19" xfId="0" applyNumberFormat="1" applyFont="1" applyFill="1" applyBorder="1" applyAlignment="1">
      <alignment/>
    </xf>
    <xf numFmtId="174" fontId="5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>
      <alignment/>
    </xf>
    <xf numFmtId="174" fontId="6" fillId="0" borderId="19" xfId="0" applyNumberFormat="1" applyFont="1" applyBorder="1" applyAlignment="1" applyProtection="1">
      <alignment horizontal="center" vertical="center"/>
      <protection locked="0"/>
    </xf>
    <xf numFmtId="0" fontId="94" fillId="0" borderId="19" xfId="0" applyFont="1" applyBorder="1" applyAlignment="1" applyProtection="1">
      <alignment/>
      <protection locked="0"/>
    </xf>
    <xf numFmtId="2" fontId="94" fillId="0" borderId="19" xfId="0" applyNumberFormat="1" applyFont="1" applyFill="1" applyBorder="1" applyAlignment="1" applyProtection="1">
      <alignment/>
      <protection locked="0"/>
    </xf>
    <xf numFmtId="0" fontId="94" fillId="0" borderId="19" xfId="0" applyFont="1" applyBorder="1" applyAlignment="1">
      <alignment/>
    </xf>
    <xf numFmtId="0" fontId="94" fillId="56" borderId="19" xfId="0" applyFont="1" applyFill="1" applyBorder="1" applyAlignment="1">
      <alignment/>
    </xf>
    <xf numFmtId="2" fontId="94" fillId="56" borderId="19" xfId="0" applyNumberFormat="1" applyFont="1" applyFill="1" applyBorder="1" applyAlignment="1">
      <alignment/>
    </xf>
    <xf numFmtId="0" fontId="95" fillId="32" borderId="19" xfId="0" applyFont="1" applyFill="1" applyBorder="1" applyAlignment="1" applyProtection="1">
      <alignment horizontal="right" vertical="center" wrapText="1"/>
      <protection/>
    </xf>
    <xf numFmtId="0" fontId="94" fillId="56" borderId="19" xfId="0" applyFont="1" applyFill="1" applyBorder="1" applyAlignment="1" applyProtection="1">
      <alignment/>
      <protection locked="0"/>
    </xf>
    <xf numFmtId="0" fontId="83" fillId="0" borderId="0" xfId="0" applyFont="1" applyFill="1" applyBorder="1" applyAlignment="1">
      <alignment/>
    </xf>
    <xf numFmtId="174" fontId="83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7" fontId="3" fillId="57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7" fontId="3" fillId="56" borderId="30" xfId="0" applyNumberFormat="1" applyFont="1" applyFill="1" applyBorder="1" applyAlignment="1">
      <alignment horizontal="center" vertical="center" wrapText="1"/>
    </xf>
    <xf numFmtId="174" fontId="3" fillId="56" borderId="19" xfId="0" applyNumberFormat="1" applyFont="1" applyFill="1" applyBorder="1" applyAlignment="1">
      <alignment horizontal="center"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5" fillId="56" borderId="19" xfId="0" applyNumberFormat="1" applyFont="1" applyFill="1" applyBorder="1" applyAlignment="1" applyProtection="1">
      <alignment/>
      <protection locked="0"/>
    </xf>
    <xf numFmtId="174" fontId="93" fillId="56" borderId="19" xfId="0" applyNumberFormat="1" applyFont="1" applyFill="1" applyBorder="1" applyAlignment="1" applyProtection="1">
      <alignment/>
      <protection locked="0"/>
    </xf>
    <xf numFmtId="2" fontId="5" fillId="56" borderId="19" xfId="0" applyNumberFormat="1" applyFont="1" applyFill="1" applyBorder="1" applyAlignment="1">
      <alignment/>
    </xf>
    <xf numFmtId="174" fontId="6" fillId="56" borderId="19" xfId="0" applyNumberFormat="1" applyFont="1" applyFill="1" applyBorder="1" applyAlignment="1">
      <alignment/>
    </xf>
    <xf numFmtId="174" fontId="3" fillId="56" borderId="19" xfId="0" applyNumberFormat="1" applyFont="1" applyFill="1" applyBorder="1" applyAlignment="1" applyProtection="1">
      <alignment horizontal="right" vertical="center" wrapText="1"/>
      <protection/>
    </xf>
    <xf numFmtId="2" fontId="5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174" fontId="93" fillId="56" borderId="19" xfId="0" applyNumberFormat="1" applyFont="1" applyFill="1" applyBorder="1" applyAlignment="1" applyProtection="1">
      <alignment horizontal="right"/>
      <protection locked="0"/>
    </xf>
    <xf numFmtId="2" fontId="93" fillId="56" borderId="19" xfId="0" applyNumberFormat="1" applyFont="1" applyFill="1" applyBorder="1" applyAlignment="1" applyProtection="1">
      <alignment horizontal="right"/>
      <protection locked="0"/>
    </xf>
    <xf numFmtId="174" fontId="0" fillId="56" borderId="0" xfId="0" applyNumberFormat="1" applyFill="1" applyAlignment="1">
      <alignment/>
    </xf>
    <xf numFmtId="0" fontId="69" fillId="56" borderId="0" xfId="0" applyFont="1" applyFill="1" applyAlignment="1">
      <alignment/>
    </xf>
    <xf numFmtId="4" fontId="96" fillId="0" borderId="19" xfId="0" applyNumberFormat="1" applyFont="1" applyBorder="1" applyAlignment="1">
      <alignment horizontal="center" vertical="center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31" xfId="0" applyFont="1" applyFill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57" borderId="30" xfId="0" applyFont="1" applyFill="1" applyBorder="1" applyAlignment="1">
      <alignment horizontal="center" vertical="center"/>
    </xf>
    <xf numFmtId="0" fontId="3" fillId="57" borderId="32" xfId="0" applyFont="1" applyFill="1" applyBorder="1" applyAlignment="1">
      <alignment horizontal="center" vertical="center"/>
    </xf>
    <xf numFmtId="177" fontId="3" fillId="57" borderId="30" xfId="0" applyNumberFormat="1" applyFont="1" applyFill="1" applyBorder="1" applyAlignment="1">
      <alignment horizontal="center" vertical="center" wrapText="1"/>
    </xf>
    <xf numFmtId="177" fontId="3" fillId="57" borderId="32" xfId="0" applyNumberFormat="1" applyFont="1" applyFill="1" applyBorder="1" applyAlignment="1">
      <alignment horizontal="center" vertical="center" wrapText="1"/>
    </xf>
    <xf numFmtId="0" fontId="5" fillId="57" borderId="29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54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4" borderId="29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29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29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Q61"/>
  <sheetViews>
    <sheetView tabSelected="1" zoomScaleSheetLayoutView="100" zoomScalePageLayoutView="0" workbookViewId="0" topLeftCell="A1">
      <pane xSplit="1" ySplit="10" topLeftCell="B23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L36" sqref="L36:L41"/>
    </sheetView>
  </sheetViews>
  <sheetFormatPr defaultColWidth="9.00390625" defaultRowHeight="12.75"/>
  <cols>
    <col min="1" max="1" width="37.625" style="0" customWidth="1"/>
    <col min="2" max="2" width="17.375" style="0" customWidth="1"/>
    <col min="3" max="3" width="27.375" style="50" customWidth="1"/>
    <col min="4" max="4" width="26.75390625" style="50" customWidth="1"/>
    <col min="5" max="5" width="19.00390625" style="50" customWidth="1"/>
    <col min="6" max="6" width="16.375" style="50" customWidth="1"/>
    <col min="7" max="7" width="19.00390625" style="50" customWidth="1"/>
    <col min="8" max="8" width="19.625" style="0" customWidth="1"/>
    <col min="9" max="9" width="21.625" style="0" customWidth="1"/>
    <col min="10" max="10" width="13.375" style="0" customWidth="1"/>
    <col min="11" max="11" width="4.75390625" style="0" customWidth="1"/>
    <col min="12" max="12" width="13.375" style="0" customWidth="1"/>
    <col min="13" max="13" width="8.00390625" style="0" customWidth="1"/>
    <col min="14" max="14" width="11.25390625" style="0" customWidth="1"/>
    <col min="15" max="15" width="12.875" style="0" customWidth="1"/>
    <col min="16" max="31" width="7.75390625" style="0" customWidth="1"/>
  </cols>
  <sheetData>
    <row r="1" spans="1:9" ht="36" customHeight="1">
      <c r="A1" s="107" t="s">
        <v>57</v>
      </c>
      <c r="B1" s="107"/>
      <c r="C1" s="107"/>
      <c r="D1" s="107"/>
      <c r="E1" s="107"/>
      <c r="F1" s="107"/>
      <c r="G1" s="107"/>
      <c r="H1" s="107"/>
      <c r="I1" s="107"/>
    </row>
    <row r="2" spans="1:9" ht="9.75" customHeight="1" hidden="1">
      <c r="A2" s="2"/>
      <c r="B2" s="2"/>
      <c r="C2" s="86"/>
      <c r="D2" s="86"/>
      <c r="E2" s="86"/>
      <c r="F2" s="86"/>
      <c r="G2" s="86"/>
      <c r="H2" s="2"/>
      <c r="I2" s="2"/>
    </row>
    <row r="3" spans="1:9" ht="15">
      <c r="A3" s="2" t="s">
        <v>52</v>
      </c>
      <c r="B3" s="2"/>
      <c r="C3" s="86"/>
      <c r="D3" s="86"/>
      <c r="E3" s="86"/>
      <c r="F3" s="86"/>
      <c r="G3" s="86"/>
      <c r="H3" s="2"/>
      <c r="I3" s="2"/>
    </row>
    <row r="4" spans="1:9" ht="0.75" customHeight="1">
      <c r="A4" s="2"/>
      <c r="B4" s="2"/>
      <c r="C4" s="86"/>
      <c r="D4" s="86"/>
      <c r="E4" s="86"/>
      <c r="F4" s="86"/>
      <c r="G4" s="86"/>
      <c r="H4" s="2"/>
      <c r="I4" s="2"/>
    </row>
    <row r="5" spans="1:9" ht="17.25" customHeight="1">
      <c r="A5" s="108" t="s">
        <v>30</v>
      </c>
      <c r="B5" s="108"/>
      <c r="C5" s="108"/>
      <c r="D5" s="108"/>
      <c r="E5" s="108"/>
      <c r="F5" s="108"/>
      <c r="G5" s="108"/>
      <c r="H5" s="108"/>
      <c r="I5" s="108"/>
    </row>
    <row r="6" spans="1:9" ht="19.5" customHeight="1">
      <c r="A6" s="15" t="s">
        <v>21</v>
      </c>
      <c r="B6" s="32" t="s">
        <v>58</v>
      </c>
      <c r="C6" s="86"/>
      <c r="D6" s="87"/>
      <c r="E6" s="87"/>
      <c r="F6" s="86"/>
      <c r="G6" s="86"/>
      <c r="H6" s="2"/>
      <c r="I6" s="61"/>
    </row>
    <row r="7" spans="1:9" ht="17.25" customHeight="1">
      <c r="A7" s="2"/>
      <c r="B7" s="2"/>
      <c r="C7" s="87"/>
      <c r="D7" s="87"/>
      <c r="E7" s="87"/>
      <c r="F7" s="87"/>
      <c r="G7" s="87"/>
      <c r="H7" s="34"/>
      <c r="I7" s="2"/>
    </row>
    <row r="8" spans="1:10" s="50" customFormat="1" ht="15" customHeight="1">
      <c r="A8" s="109" t="s">
        <v>0</v>
      </c>
      <c r="B8" s="111" t="s">
        <v>23</v>
      </c>
      <c r="C8" s="113" t="s">
        <v>24</v>
      </c>
      <c r="D8" s="114"/>
      <c r="E8" s="114"/>
      <c r="F8" s="114"/>
      <c r="G8" s="114"/>
      <c r="H8" s="115"/>
      <c r="I8" s="67" t="s">
        <v>1</v>
      </c>
      <c r="J8" s="68"/>
    </row>
    <row r="9" spans="1:10" s="50" customFormat="1" ht="87.75" customHeight="1">
      <c r="A9" s="110"/>
      <c r="B9" s="112"/>
      <c r="C9" s="88" t="s">
        <v>49</v>
      </c>
      <c r="D9" s="88" t="s">
        <v>43</v>
      </c>
      <c r="E9" s="88" t="s">
        <v>20</v>
      </c>
      <c r="F9" s="88" t="s">
        <v>36</v>
      </c>
      <c r="G9" s="88" t="s">
        <v>41</v>
      </c>
      <c r="H9" s="83" t="s">
        <v>51</v>
      </c>
      <c r="I9" s="56" t="s">
        <v>37</v>
      </c>
      <c r="J9" s="56" t="s">
        <v>39</v>
      </c>
    </row>
    <row r="10" spans="1:10" s="59" customFormat="1" ht="31.5">
      <c r="A10" s="57" t="s">
        <v>25</v>
      </c>
      <c r="B10" s="58">
        <f>B24+B25+B26+B27+B17+B34+B35+B36+B37</f>
        <v>57854.83100000001</v>
      </c>
      <c r="C10" s="89">
        <f>C24+C25+C26+C27+C17</f>
        <v>47917.199</v>
      </c>
      <c r="D10" s="89">
        <f>D24+D25+D26+D27+D17</f>
        <v>439.20500000000004</v>
      </c>
      <c r="E10" s="89">
        <f>E24+E25+E26+E27+E17</f>
        <v>3079.441</v>
      </c>
      <c r="F10" s="89">
        <f>F24+F25+F26+F27+F17</f>
        <v>42.296</v>
      </c>
      <c r="G10" s="89">
        <f>G24+G25+G26+G27+G17</f>
        <v>0</v>
      </c>
      <c r="H10" s="58">
        <f>H24+H25+H26+H27+H17+H28</f>
        <v>582.043</v>
      </c>
      <c r="I10" s="37"/>
      <c r="J10" s="37"/>
    </row>
    <row r="11" spans="1:10" ht="12.75">
      <c r="A11" s="48" t="s">
        <v>33</v>
      </c>
      <c r="B11" s="33"/>
      <c r="C11" s="90"/>
      <c r="D11" s="90"/>
      <c r="E11" s="90"/>
      <c r="F11" s="90"/>
      <c r="G11" s="90"/>
      <c r="H11" s="33"/>
      <c r="I11" s="33"/>
      <c r="J11" s="33"/>
    </row>
    <row r="12" spans="1:10" ht="31.5" customHeight="1">
      <c r="A12" s="49" t="s">
        <v>40</v>
      </c>
      <c r="B12" s="38">
        <f>SUM(B13:B16)</f>
        <v>13.391</v>
      </c>
      <c r="C12" s="91">
        <v>8.42</v>
      </c>
      <c r="D12" s="91">
        <f>SUM(D13:D16)</f>
        <v>0</v>
      </c>
      <c r="E12" s="91">
        <f>SUM(E13:E16)</f>
        <v>3.069</v>
      </c>
      <c r="F12" s="91">
        <f>SUM(F13:F16)</f>
        <v>0.08</v>
      </c>
      <c r="G12" s="91">
        <f>SUM(G13:G16)</f>
        <v>0</v>
      </c>
      <c r="H12" s="38">
        <f>SUM(H13:H16)</f>
        <v>0.069</v>
      </c>
      <c r="I12" s="4"/>
      <c r="J12" s="4"/>
    </row>
    <row r="13" spans="1:13" ht="15">
      <c r="A13" s="49" t="s">
        <v>2</v>
      </c>
      <c r="B13" s="22">
        <f>SUM(C13:H13)</f>
        <v>4.666</v>
      </c>
      <c r="C13" s="62">
        <v>2.553</v>
      </c>
      <c r="D13" s="91">
        <v>0</v>
      </c>
      <c r="E13" s="92">
        <v>2.033</v>
      </c>
      <c r="F13" s="92">
        <v>0.08</v>
      </c>
      <c r="G13" s="93">
        <v>0</v>
      </c>
      <c r="H13" s="22">
        <v>0</v>
      </c>
      <c r="I13" s="73">
        <v>1060050.21</v>
      </c>
      <c r="J13" s="79">
        <v>75653.94</v>
      </c>
      <c r="M13" s="53"/>
    </row>
    <row r="14" spans="1:17" s="53" customFormat="1" ht="15">
      <c r="A14" s="49" t="s">
        <v>3</v>
      </c>
      <c r="B14" s="22">
        <f>SUM(C14:H14)</f>
        <v>0</v>
      </c>
      <c r="C14" s="62">
        <v>0</v>
      </c>
      <c r="D14" s="91">
        <v>0</v>
      </c>
      <c r="E14" s="91">
        <v>0</v>
      </c>
      <c r="F14" s="70">
        <v>0</v>
      </c>
      <c r="G14" s="93">
        <v>0</v>
      </c>
      <c r="H14" s="51">
        <v>0</v>
      </c>
      <c r="I14" s="74">
        <v>1249526.58</v>
      </c>
      <c r="J14" s="52" t="s">
        <v>38</v>
      </c>
      <c r="N14"/>
      <c r="O14"/>
      <c r="P14"/>
      <c r="Q14"/>
    </row>
    <row r="15" spans="1:13" ht="15.75">
      <c r="A15" s="49" t="s">
        <v>4</v>
      </c>
      <c r="B15" s="22">
        <f>SUM(C15:H15)</f>
        <v>8.235999999999999</v>
      </c>
      <c r="C15" s="62">
        <f>6.005+1.214</f>
        <v>7.218999999999999</v>
      </c>
      <c r="D15" s="70">
        <v>0</v>
      </c>
      <c r="E15" s="92">
        <v>1.017</v>
      </c>
      <c r="F15" s="70">
        <v>0</v>
      </c>
      <c r="G15" s="93">
        <v>0</v>
      </c>
      <c r="H15" s="22">
        <v>0</v>
      </c>
      <c r="I15" s="73">
        <v>1420356.56</v>
      </c>
      <c r="J15" s="39" t="s">
        <v>38</v>
      </c>
      <c r="L15" s="80"/>
      <c r="M15" s="53"/>
    </row>
    <row r="16" spans="1:13" ht="15.75">
      <c r="A16" s="49" t="s">
        <v>5</v>
      </c>
      <c r="B16" s="22">
        <f>SUM(C16:H16)</f>
        <v>0.48900000000000005</v>
      </c>
      <c r="C16" s="62">
        <f>0.195+0.206</f>
        <v>0.401</v>
      </c>
      <c r="D16" s="70">
        <v>0</v>
      </c>
      <c r="E16" s="92">
        <v>0.019</v>
      </c>
      <c r="F16" s="70">
        <v>0</v>
      </c>
      <c r="G16" s="93">
        <v>0</v>
      </c>
      <c r="H16" s="69">
        <v>0.069</v>
      </c>
      <c r="I16" s="73">
        <v>1150533.59</v>
      </c>
      <c r="J16" s="39" t="s">
        <v>38</v>
      </c>
      <c r="L16" s="80"/>
      <c r="M16" s="53"/>
    </row>
    <row r="17" spans="1:13" ht="30.75">
      <c r="A17" s="49" t="s">
        <v>34</v>
      </c>
      <c r="B17" s="38">
        <f aca="true" t="shared" si="0" ref="B17:H17">SUM(B18:B21)</f>
        <v>8936.432</v>
      </c>
      <c r="C17" s="91">
        <f t="shared" si="0"/>
        <v>6671.893999999999</v>
      </c>
      <c r="D17" s="91">
        <f t="shared" si="0"/>
        <v>0</v>
      </c>
      <c r="E17" s="91">
        <f t="shared" si="0"/>
        <v>2188.924</v>
      </c>
      <c r="F17" s="91">
        <f t="shared" si="0"/>
        <v>42.296</v>
      </c>
      <c r="G17" s="91">
        <f t="shared" si="0"/>
        <v>0</v>
      </c>
      <c r="H17" s="38">
        <f t="shared" si="0"/>
        <v>33.318</v>
      </c>
      <c r="I17" s="75"/>
      <c r="J17" s="4"/>
      <c r="L17" s="80"/>
      <c r="M17" s="53"/>
    </row>
    <row r="18" spans="1:13" ht="18.75">
      <c r="A18" s="49" t="s">
        <v>2</v>
      </c>
      <c r="B18" s="22">
        <f>SUM(C18:H18)</f>
        <v>3098.841</v>
      </c>
      <c r="C18" s="92">
        <v>1611.185</v>
      </c>
      <c r="D18" s="70">
        <v>0</v>
      </c>
      <c r="E18" s="92">
        <v>1445.36</v>
      </c>
      <c r="F18" s="94">
        <v>42.296</v>
      </c>
      <c r="G18" s="93">
        <v>0</v>
      </c>
      <c r="H18" s="22">
        <v>0</v>
      </c>
      <c r="I18" s="76">
        <v>149.41</v>
      </c>
      <c r="J18" s="104">
        <v>1735.31</v>
      </c>
      <c r="L18" s="80"/>
      <c r="M18" s="53"/>
    </row>
    <row r="19" spans="1:16" s="53" customFormat="1" ht="15.75">
      <c r="A19" s="49" t="s">
        <v>3</v>
      </c>
      <c r="B19" s="51">
        <f>SUM(C19:H19)</f>
        <v>0</v>
      </c>
      <c r="C19" s="92">
        <v>0</v>
      </c>
      <c r="D19" s="70">
        <v>0</v>
      </c>
      <c r="E19" s="91">
        <v>0</v>
      </c>
      <c r="F19" s="70">
        <v>0</v>
      </c>
      <c r="G19" s="93">
        <v>0</v>
      </c>
      <c r="H19" s="51">
        <v>0</v>
      </c>
      <c r="I19" s="77">
        <v>190.92</v>
      </c>
      <c r="J19" s="52" t="s">
        <v>38</v>
      </c>
      <c r="L19" s="80"/>
      <c r="N19"/>
      <c r="O19" s="84"/>
      <c r="P19"/>
    </row>
    <row r="20" spans="1:15" ht="15.75">
      <c r="A20" s="49" t="s">
        <v>4</v>
      </c>
      <c r="B20" s="22">
        <f>SUM(C20:H20)</f>
        <v>5526.029</v>
      </c>
      <c r="C20" s="62">
        <f>773.022+4022.121</f>
        <v>4795.143</v>
      </c>
      <c r="D20" s="70">
        <v>0</v>
      </c>
      <c r="E20" s="92">
        <v>730.886</v>
      </c>
      <c r="F20" s="70">
        <v>0</v>
      </c>
      <c r="G20" s="93">
        <v>0</v>
      </c>
      <c r="H20" s="69">
        <v>0</v>
      </c>
      <c r="I20" s="76">
        <v>386.01</v>
      </c>
      <c r="J20" s="39" t="s">
        <v>38</v>
      </c>
      <c r="L20" s="80"/>
      <c r="M20" s="53"/>
      <c r="O20" s="85"/>
    </row>
    <row r="21" spans="1:13" ht="15.75">
      <c r="A21" s="49" t="s">
        <v>5</v>
      </c>
      <c r="B21" s="22">
        <f>SUM(C21:H21)</f>
        <v>311.562</v>
      </c>
      <c r="C21" s="62">
        <f>135.405+130.161</f>
        <v>265.56600000000003</v>
      </c>
      <c r="D21" s="70">
        <v>0</v>
      </c>
      <c r="E21" s="69">
        <v>12.678</v>
      </c>
      <c r="F21" s="70">
        <v>0</v>
      </c>
      <c r="G21" s="93">
        <v>0</v>
      </c>
      <c r="H21" s="54">
        <v>33.318</v>
      </c>
      <c r="I21" s="76">
        <v>563.11</v>
      </c>
      <c r="J21" s="39" t="s">
        <v>38</v>
      </c>
      <c r="L21" s="80"/>
      <c r="M21" s="53"/>
    </row>
    <row r="22" spans="1:15" ht="15.75">
      <c r="A22" s="55"/>
      <c r="B22" s="22"/>
      <c r="C22" s="62">
        <v>0</v>
      </c>
      <c r="D22" s="70"/>
      <c r="E22" s="69">
        <v>0</v>
      </c>
      <c r="F22" s="70"/>
      <c r="G22" s="93"/>
      <c r="H22" s="54"/>
      <c r="I22" s="76"/>
      <c r="J22" s="39"/>
      <c r="L22" s="81"/>
      <c r="M22" s="53"/>
      <c r="O22" s="85"/>
    </row>
    <row r="23" spans="1:16" s="66" customFormat="1" ht="15.75">
      <c r="A23" s="63" t="s">
        <v>35</v>
      </c>
      <c r="B23" s="64">
        <f aca="true" t="shared" si="1" ref="B23:H23">SUM(B24:B27)</f>
        <v>43113.353</v>
      </c>
      <c r="C23" s="95">
        <f t="shared" si="1"/>
        <v>41245.305</v>
      </c>
      <c r="D23" s="95">
        <f t="shared" si="1"/>
        <v>439.20500000000004</v>
      </c>
      <c r="E23" s="95">
        <f t="shared" si="1"/>
        <v>890.517</v>
      </c>
      <c r="F23" s="95">
        <f t="shared" si="1"/>
        <v>0</v>
      </c>
      <c r="G23" s="95">
        <f t="shared" si="1"/>
        <v>0</v>
      </c>
      <c r="H23" s="64">
        <f t="shared" si="1"/>
        <v>538.326</v>
      </c>
      <c r="I23" s="78"/>
      <c r="J23" s="65"/>
      <c r="L23" s="80"/>
      <c r="M23" s="53"/>
      <c r="N23"/>
      <c r="P23"/>
    </row>
    <row r="24" spans="1:15" ht="15.75">
      <c r="A24" s="49" t="s">
        <v>2</v>
      </c>
      <c r="B24" s="22">
        <f>SUM(C24:H24)</f>
        <v>4521.937999999999</v>
      </c>
      <c r="C24" s="62">
        <f>5830.986-C18</f>
        <v>4219.8009999999995</v>
      </c>
      <c r="D24" s="62">
        <v>302.137</v>
      </c>
      <c r="E24" s="62">
        <f>1445.36-E18</f>
        <v>0</v>
      </c>
      <c r="F24" s="62">
        <f>42.296-F18</f>
        <v>0</v>
      </c>
      <c r="G24" s="96">
        <v>0</v>
      </c>
      <c r="H24" s="41">
        <v>0</v>
      </c>
      <c r="I24" s="73">
        <v>2255.56</v>
      </c>
      <c r="J24" s="39" t="s">
        <v>38</v>
      </c>
      <c r="L24" s="81"/>
      <c r="M24" s="53"/>
      <c r="N24" s="82"/>
      <c r="O24" s="85"/>
    </row>
    <row r="25" spans="1:15" ht="15">
      <c r="A25" s="49" t="s">
        <v>3</v>
      </c>
      <c r="B25" s="70">
        <f>SUM(C25:H25)</f>
        <v>1103.7169999999999</v>
      </c>
      <c r="C25" s="62">
        <f>1095.934-C19</f>
        <v>1095.934</v>
      </c>
      <c r="D25" s="97">
        <v>7.783</v>
      </c>
      <c r="E25" s="62">
        <v>0</v>
      </c>
      <c r="F25" s="98">
        <v>0</v>
      </c>
      <c r="G25" s="99">
        <v>0</v>
      </c>
      <c r="H25" s="40">
        <v>0</v>
      </c>
      <c r="I25" s="73">
        <v>2421.27</v>
      </c>
      <c r="J25" s="39" t="s">
        <v>38</v>
      </c>
      <c r="L25" s="35"/>
      <c r="M25" s="53"/>
      <c r="N25" s="82"/>
      <c r="O25" s="85"/>
    </row>
    <row r="26" spans="1:14" ht="15">
      <c r="A26" s="49" t="s">
        <v>4</v>
      </c>
      <c r="B26" s="70">
        <f>SUM(C26:H26)</f>
        <v>30384.148</v>
      </c>
      <c r="C26" s="62">
        <f>16115.886+17929.084-C20</f>
        <v>29249.827</v>
      </c>
      <c r="D26" s="97">
        <v>68.473</v>
      </c>
      <c r="E26" s="62">
        <f>1355.794-E20</f>
        <v>624.9080000000001</v>
      </c>
      <c r="F26" s="98">
        <v>0</v>
      </c>
      <c r="G26" s="62">
        <v>0</v>
      </c>
      <c r="H26" s="46">
        <v>440.94</v>
      </c>
      <c r="I26" s="73">
        <v>2928.58</v>
      </c>
      <c r="J26" s="39" t="s">
        <v>38</v>
      </c>
      <c r="L26" s="35"/>
      <c r="M26" s="53"/>
      <c r="N26" s="82"/>
    </row>
    <row r="27" spans="1:15" ht="15">
      <c r="A27" s="49" t="s">
        <v>5</v>
      </c>
      <c r="B27" s="70">
        <f>SUM(C27:H27)</f>
        <v>7103.55</v>
      </c>
      <c r="C27" s="62">
        <f>2774.48+4170.829-C21</f>
        <v>6679.7429999999995</v>
      </c>
      <c r="D27" s="97">
        <v>60.812</v>
      </c>
      <c r="E27" s="62">
        <f>278.287-E21</f>
        <v>265.609</v>
      </c>
      <c r="F27" s="98">
        <v>0</v>
      </c>
      <c r="G27" s="62">
        <v>0</v>
      </c>
      <c r="H27" s="46">
        <f>130.704-H21</f>
        <v>97.38600000000001</v>
      </c>
      <c r="I27" s="73">
        <v>3763.11</v>
      </c>
      <c r="J27" s="39" t="s">
        <v>38</v>
      </c>
      <c r="M27" s="53"/>
      <c r="N27" s="82"/>
      <c r="O27" s="85"/>
    </row>
    <row r="28" spans="1:15" ht="15.75">
      <c r="A28" s="47" t="s">
        <v>6</v>
      </c>
      <c r="B28" s="71">
        <f aca="true" t="shared" si="2" ref="B28:G28">B29+B30+B31</f>
        <v>35898.84700000001</v>
      </c>
      <c r="C28" s="71">
        <f>C29+C30+C31</f>
        <v>34862.241</v>
      </c>
      <c r="D28" s="71">
        <f t="shared" si="2"/>
        <v>148.88799999999998</v>
      </c>
      <c r="E28" s="71">
        <f t="shared" si="2"/>
        <v>877.319</v>
      </c>
      <c r="F28" s="71">
        <f t="shared" si="2"/>
        <v>0</v>
      </c>
      <c r="G28" s="71">
        <f t="shared" si="2"/>
        <v>0</v>
      </c>
      <c r="H28" s="21">
        <f>H29+H30+H31</f>
        <v>10.399</v>
      </c>
      <c r="I28" s="75"/>
      <c r="J28" s="37"/>
      <c r="O28" s="85"/>
    </row>
    <row r="29" spans="1:10" ht="15">
      <c r="A29" s="49" t="s">
        <v>7</v>
      </c>
      <c r="B29" s="22">
        <f>SUM(C29:H29)</f>
        <v>17270.377000000004</v>
      </c>
      <c r="C29" s="105">
        <v>16358.41</v>
      </c>
      <c r="D29" s="97">
        <f>111.279+18.104</f>
        <v>129.38299999999998</v>
      </c>
      <c r="E29" s="62">
        <v>772.185</v>
      </c>
      <c r="F29" s="98">
        <v>0</v>
      </c>
      <c r="G29" s="99">
        <v>0</v>
      </c>
      <c r="H29" s="46">
        <v>10.399</v>
      </c>
      <c r="I29" s="73">
        <v>2047.78</v>
      </c>
      <c r="J29" s="39" t="s">
        <v>38</v>
      </c>
    </row>
    <row r="30" spans="1:15" ht="24" customHeight="1">
      <c r="A30" s="49" t="s">
        <v>8</v>
      </c>
      <c r="B30" s="22">
        <f>SUM(C30:H30)</f>
        <v>17754.333000000002</v>
      </c>
      <c r="C30" s="105">
        <f>1279.307+16360.837</f>
        <v>17640.144</v>
      </c>
      <c r="D30" s="97">
        <v>19.505</v>
      </c>
      <c r="E30" s="62">
        <v>94.684</v>
      </c>
      <c r="F30" s="98">
        <v>0</v>
      </c>
      <c r="G30" s="99">
        <v>0</v>
      </c>
      <c r="H30" s="40">
        <v>0</v>
      </c>
      <c r="I30" s="73">
        <v>1261.28</v>
      </c>
      <c r="J30" s="39" t="s">
        <v>38</v>
      </c>
      <c r="O30" s="85"/>
    </row>
    <row r="31" spans="1:15" ht="15">
      <c r="A31" s="49" t="s">
        <v>9</v>
      </c>
      <c r="B31" s="22">
        <f>SUM(C31:H31)</f>
        <v>874.1370000000001</v>
      </c>
      <c r="C31" s="97">
        <f>842.323+21.364</f>
        <v>863.687</v>
      </c>
      <c r="D31" s="97">
        <v>0</v>
      </c>
      <c r="E31" s="97">
        <v>10.45</v>
      </c>
      <c r="F31" s="98">
        <v>0</v>
      </c>
      <c r="G31" s="99">
        <v>0</v>
      </c>
      <c r="H31" s="40">
        <v>0</v>
      </c>
      <c r="I31" s="73">
        <v>1261.28</v>
      </c>
      <c r="J31" s="39" t="s">
        <v>38</v>
      </c>
      <c r="O31" s="85"/>
    </row>
    <row r="32" spans="1:12" ht="15">
      <c r="A32" s="49"/>
      <c r="B32" s="33"/>
      <c r="C32" s="90"/>
      <c r="D32" s="90"/>
      <c r="E32" s="90"/>
      <c r="F32" s="90"/>
      <c r="G32" s="90"/>
      <c r="H32" s="33"/>
      <c r="I32" s="33"/>
      <c r="J32" s="33"/>
      <c r="L32" s="35"/>
    </row>
    <row r="33" spans="1:15" ht="15.75">
      <c r="A33" s="60" t="s">
        <v>50</v>
      </c>
      <c r="B33" s="22">
        <f aca="true" t="shared" si="3" ref="B33:H33">SUM(B34:B37)</f>
        <v>5805.045999999999</v>
      </c>
      <c r="C33" s="98">
        <f>SUM(C34:C37)</f>
        <v>4780.472</v>
      </c>
      <c r="D33" s="98">
        <f t="shared" si="3"/>
        <v>278.605</v>
      </c>
      <c r="E33" s="98">
        <f t="shared" si="3"/>
        <v>406.03999999999996</v>
      </c>
      <c r="F33" s="98">
        <f t="shared" si="3"/>
        <v>13.773</v>
      </c>
      <c r="G33" s="98">
        <f t="shared" si="3"/>
        <v>178.52999999999997</v>
      </c>
      <c r="H33" s="40">
        <f t="shared" si="3"/>
        <v>147.626</v>
      </c>
      <c r="I33" s="31"/>
      <c r="J33" s="39"/>
      <c r="O33" s="85"/>
    </row>
    <row r="34" spans="1:11" ht="15">
      <c r="A34" s="49" t="s">
        <v>2</v>
      </c>
      <c r="B34" s="22">
        <f>SUM(C34:H34)</f>
        <v>3559.201</v>
      </c>
      <c r="C34" s="97">
        <v>3267.433</v>
      </c>
      <c r="D34" s="97">
        <v>277.995</v>
      </c>
      <c r="E34" s="97">
        <v>0</v>
      </c>
      <c r="F34" s="100">
        <v>13.773</v>
      </c>
      <c r="G34" s="101">
        <v>0</v>
      </c>
      <c r="H34" s="40">
        <v>0</v>
      </c>
      <c r="I34" s="31"/>
      <c r="J34" s="39"/>
      <c r="K34" s="36"/>
    </row>
    <row r="35" spans="1:15" ht="15">
      <c r="A35" s="49" t="s">
        <v>3</v>
      </c>
      <c r="B35" s="22">
        <f>SUM(C35:H35)</f>
        <v>218.993</v>
      </c>
      <c r="C35" s="97">
        <v>218.993</v>
      </c>
      <c r="D35" s="50">
        <v>0</v>
      </c>
      <c r="E35" s="97">
        <v>0</v>
      </c>
      <c r="F35" s="100">
        <v>0</v>
      </c>
      <c r="G35" s="101">
        <v>0</v>
      </c>
      <c r="H35" s="40">
        <v>0</v>
      </c>
      <c r="I35" s="31"/>
      <c r="J35" s="39"/>
      <c r="O35" s="85"/>
    </row>
    <row r="36" spans="1:15" ht="15">
      <c r="A36" s="49" t="s">
        <v>4</v>
      </c>
      <c r="B36" s="22">
        <f>SUM(C36:H36)</f>
        <v>1972.1749999999997</v>
      </c>
      <c r="C36" s="62">
        <v>1293.859</v>
      </c>
      <c r="D36" s="97">
        <v>0.61</v>
      </c>
      <c r="E36" s="97">
        <v>402.164</v>
      </c>
      <c r="F36" s="100">
        <v>0</v>
      </c>
      <c r="G36" s="100">
        <v>157.158</v>
      </c>
      <c r="H36" s="46">
        <v>118.384</v>
      </c>
      <c r="I36" s="31"/>
      <c r="J36" s="39"/>
      <c r="L36" s="35"/>
      <c r="N36" s="35"/>
      <c r="O36" s="85"/>
    </row>
    <row r="37" spans="1:12" ht="15">
      <c r="A37" s="49" t="s">
        <v>5</v>
      </c>
      <c r="B37" s="22">
        <f>SUM(C37:H37)</f>
        <v>54.677</v>
      </c>
      <c r="C37" s="106">
        <v>0.187</v>
      </c>
      <c r="D37" s="97">
        <v>0</v>
      </c>
      <c r="E37" s="97">
        <v>3.876</v>
      </c>
      <c r="F37" s="100">
        <v>0</v>
      </c>
      <c r="G37" s="100">
        <v>21.372</v>
      </c>
      <c r="H37" s="46">
        <v>29.242</v>
      </c>
      <c r="I37" s="31"/>
      <c r="J37" s="39"/>
      <c r="L37" s="35"/>
    </row>
    <row r="38" spans="1:12" ht="15.75">
      <c r="A38" s="47" t="s">
        <v>6</v>
      </c>
      <c r="B38" s="22">
        <f>B39</f>
        <v>0</v>
      </c>
      <c r="C38" s="70">
        <v>0</v>
      </c>
      <c r="D38" s="70">
        <v>0</v>
      </c>
      <c r="E38" s="70">
        <v>0</v>
      </c>
      <c r="F38" s="70">
        <v>0</v>
      </c>
      <c r="G38" s="70">
        <v>0</v>
      </c>
      <c r="H38" s="22">
        <v>0</v>
      </c>
      <c r="I38" s="31"/>
      <c r="J38" s="39"/>
      <c r="L38" s="35"/>
    </row>
    <row r="39" spans="1:12" ht="15">
      <c r="A39" s="49" t="s">
        <v>8</v>
      </c>
      <c r="B39" s="22">
        <f>SUM(C39:H39)</f>
        <v>0</v>
      </c>
      <c r="C39" s="97">
        <v>0</v>
      </c>
      <c r="D39" s="97">
        <v>0</v>
      </c>
      <c r="E39" s="97">
        <v>0</v>
      </c>
      <c r="F39" s="98">
        <v>0</v>
      </c>
      <c r="G39" s="99">
        <v>0</v>
      </c>
      <c r="H39" s="40">
        <v>0</v>
      </c>
      <c r="I39" s="31"/>
      <c r="J39" s="39"/>
      <c r="L39" s="35"/>
    </row>
    <row r="40" spans="1:13" ht="34.5" customHeight="1">
      <c r="A40" s="47" t="s">
        <v>26</v>
      </c>
      <c r="B40" s="42">
        <f aca="true" t="shared" si="4" ref="B40:H40">B33+B28+B23+B38+B17</f>
        <v>93753.67800000001</v>
      </c>
      <c r="C40" s="71">
        <f t="shared" si="4"/>
        <v>87559.91200000001</v>
      </c>
      <c r="D40" s="71">
        <f t="shared" si="4"/>
        <v>866.6980000000001</v>
      </c>
      <c r="E40" s="71">
        <f t="shared" si="4"/>
        <v>4362.8</v>
      </c>
      <c r="F40" s="71">
        <f t="shared" si="4"/>
        <v>56.069</v>
      </c>
      <c r="G40" s="71">
        <f t="shared" si="4"/>
        <v>178.52999999999997</v>
      </c>
      <c r="H40" s="42">
        <f t="shared" si="4"/>
        <v>729.669</v>
      </c>
      <c r="I40" s="4"/>
      <c r="J40" s="37"/>
      <c r="L40" s="35"/>
      <c r="M40" s="35"/>
    </row>
    <row r="41" spans="2:5" ht="16.5" customHeight="1">
      <c r="B41" s="35"/>
      <c r="C41" s="102"/>
      <c r="D41" s="103"/>
      <c r="E41" s="102"/>
    </row>
    <row r="42" spans="3:4" ht="12.75">
      <c r="C42" s="102"/>
      <c r="D42" s="102"/>
    </row>
    <row r="61" ht="12.75">
      <c r="B61">
        <f>ROUND(B10/106986004*123373718,3)</f>
        <v>66716.817</v>
      </c>
    </row>
  </sheetData>
  <sheetProtection/>
  <mergeCells count="5">
    <mergeCell ref="A1:I1"/>
    <mergeCell ref="A5:I5"/>
    <mergeCell ref="A8:A9"/>
    <mergeCell ref="B8:B9"/>
    <mergeCell ref="C8:H8"/>
  </mergeCells>
  <printOptions/>
  <pageMargins left="0.2362204724409449" right="0.2755905511811024" top="0.1968503937007874" bottom="0.59055118110236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16" t="s">
        <v>48</v>
      </c>
      <c r="B1" s="116"/>
      <c r="C1" s="116"/>
      <c r="D1" s="116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08" t="s">
        <v>29</v>
      </c>
      <c r="B5" s="108"/>
      <c r="C5" s="108"/>
      <c r="D5" s="108"/>
      <c r="E5" s="3"/>
      <c r="F5" s="3"/>
      <c r="G5" s="3"/>
    </row>
    <row r="7" ht="15">
      <c r="A7" s="2" t="s">
        <v>53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07" t="s">
        <v>44</v>
      </c>
      <c r="B1" s="107"/>
      <c r="C1" s="107"/>
      <c r="D1" s="107"/>
      <c r="E1" s="12"/>
    </row>
    <row r="2" spans="1:4" ht="15">
      <c r="A2" s="2"/>
      <c r="B2" s="2"/>
      <c r="C2" s="2"/>
      <c r="D2" s="2"/>
    </row>
    <row r="3" spans="1:4" ht="15">
      <c r="A3" s="2" t="s">
        <v>54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17" t="s">
        <v>15</v>
      </c>
      <c r="B5" s="117"/>
      <c r="C5" s="117"/>
      <c r="D5" s="117"/>
      <c r="E5" s="16"/>
    </row>
    <row r="6" spans="1:5" ht="42" customHeight="1">
      <c r="A6" s="15" t="s">
        <v>21</v>
      </c>
      <c r="B6" s="17" t="str">
        <f>'Полезный отпуск'!B6</f>
        <v>июль 2020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19" t="s">
        <v>14</v>
      </c>
      <c r="B8" s="119"/>
      <c r="C8" s="119" t="s">
        <v>18</v>
      </c>
      <c r="D8" s="119"/>
    </row>
    <row r="9" spans="1:4" ht="15">
      <c r="A9" s="43" t="s">
        <v>16</v>
      </c>
      <c r="B9" s="43" t="s">
        <v>17</v>
      </c>
      <c r="C9" s="43" t="s">
        <v>16</v>
      </c>
      <c r="D9" s="43" t="s">
        <v>17</v>
      </c>
    </row>
    <row r="10" spans="1:4" ht="15">
      <c r="A10" s="19">
        <f>'Полезный отпуск'!B40</f>
        <v>93753.67800000001</v>
      </c>
      <c r="B10" s="72">
        <v>198.681</v>
      </c>
      <c r="C10" s="18">
        <f>'Полезный отпуск'!B28</f>
        <v>35898.84700000001</v>
      </c>
      <c r="D10" s="19">
        <f>ROUND(C10/4937*12,3)</f>
        <v>87.257</v>
      </c>
    </row>
    <row r="11" spans="1:5" ht="12.75">
      <c r="A11" s="30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18"/>
      <c r="B23" s="118"/>
      <c r="C23" s="118"/>
      <c r="D23" s="118"/>
      <c r="E23" s="11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</row>
    <row r="25" spans="1:58" ht="153.7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6" sqref="C16:D16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20" t="s">
        <v>45</v>
      </c>
      <c r="B1" s="120"/>
      <c r="C1" s="120"/>
      <c r="D1" s="120"/>
    </row>
    <row r="2" spans="1:4" ht="15">
      <c r="A2" s="23"/>
      <c r="B2" s="23"/>
      <c r="C2" s="23"/>
      <c r="D2" s="23"/>
    </row>
    <row r="3" spans="1:4" ht="15">
      <c r="A3" s="23" t="s">
        <v>55</v>
      </c>
      <c r="B3" s="23"/>
      <c r="C3" s="23"/>
      <c r="D3" s="23"/>
    </row>
    <row r="4" spans="1:4" ht="15">
      <c r="A4" s="23"/>
      <c r="B4" s="23"/>
      <c r="C4" s="23"/>
      <c r="D4" s="23"/>
    </row>
    <row r="5" spans="1:4" ht="15">
      <c r="A5" s="23"/>
      <c r="B5" s="23"/>
      <c r="C5" s="23"/>
      <c r="D5" s="23"/>
    </row>
    <row r="6" spans="1:4" ht="15">
      <c r="A6" s="23"/>
      <c r="B6" s="23"/>
      <c r="C6" s="23"/>
      <c r="D6" s="23"/>
    </row>
    <row r="7" spans="1:4" ht="15">
      <c r="A7" s="23"/>
      <c r="B7" s="23"/>
      <c r="C7" s="23"/>
      <c r="D7" s="23"/>
    </row>
    <row r="8" spans="1:4" ht="15">
      <c r="A8" s="23"/>
      <c r="B8" s="23"/>
      <c r="C8" s="23"/>
      <c r="D8" s="23"/>
    </row>
    <row r="9" spans="1:4" ht="15">
      <c r="A9" s="23"/>
      <c r="B9" s="23"/>
      <c r="C9" s="23"/>
      <c r="D9" s="23"/>
    </row>
    <row r="10" spans="1:4" ht="15">
      <c r="A10" s="23"/>
      <c r="B10" s="23"/>
      <c r="C10" s="23"/>
      <c r="D10" s="23"/>
    </row>
    <row r="11" spans="1:4" ht="15" customHeight="1">
      <c r="A11" s="129" t="s">
        <v>32</v>
      </c>
      <c r="B11" s="129"/>
      <c r="C11" s="129"/>
      <c r="D11" s="129"/>
    </row>
    <row r="12" spans="1:4" ht="24" customHeight="1">
      <c r="A12" s="24" t="s">
        <v>21</v>
      </c>
      <c r="B12" s="25" t="str">
        <f>'Полезный отпуск'!B6</f>
        <v>июль 2020 г.</v>
      </c>
      <c r="C12" s="23"/>
      <c r="D12" s="23"/>
    </row>
    <row r="13" spans="1:4" ht="15">
      <c r="A13" s="23"/>
      <c r="B13" s="23"/>
      <c r="C13" s="23"/>
      <c r="D13" s="23"/>
    </row>
    <row r="14" spans="1:4" ht="41.25" customHeight="1">
      <c r="A14" s="44" t="s">
        <v>27</v>
      </c>
      <c r="B14" s="45" t="s">
        <v>28</v>
      </c>
      <c r="C14" s="121" t="s">
        <v>12</v>
      </c>
      <c r="D14" s="122"/>
    </row>
    <row r="15" spans="1:6" ht="15">
      <c r="A15" s="44" t="s">
        <v>11</v>
      </c>
      <c r="B15" s="26" t="s">
        <v>11</v>
      </c>
      <c r="C15" s="123">
        <v>1878.858</v>
      </c>
      <c r="D15" s="124"/>
      <c r="E15" s="131"/>
      <c r="F15" s="132"/>
    </row>
    <row r="16" spans="1:6" ht="15">
      <c r="A16" s="44" t="s">
        <v>31</v>
      </c>
      <c r="B16" s="26" t="s">
        <v>31</v>
      </c>
      <c r="C16" s="123">
        <v>0</v>
      </c>
      <c r="D16" s="124"/>
      <c r="E16" s="131"/>
      <c r="F16" s="132"/>
    </row>
    <row r="17" spans="1:6" ht="15">
      <c r="A17" s="44" t="s">
        <v>13</v>
      </c>
      <c r="B17" s="27" t="s">
        <v>13</v>
      </c>
      <c r="C17" s="123">
        <v>0</v>
      </c>
      <c r="D17" s="124"/>
      <c r="E17" s="131"/>
      <c r="F17" s="132"/>
    </row>
    <row r="18" spans="1:6" ht="15">
      <c r="A18" s="130" t="s">
        <v>22</v>
      </c>
      <c r="B18" s="130"/>
      <c r="C18" s="125">
        <f>SUM(C15:C17)</f>
        <v>1878.858</v>
      </c>
      <c r="D18" s="126"/>
      <c r="E18" s="131"/>
      <c r="F18" s="132"/>
    </row>
    <row r="19" spans="1:5" ht="15">
      <c r="A19" s="28"/>
      <c r="B19" s="28"/>
      <c r="C19" s="29"/>
      <c r="D19" s="28"/>
      <c r="E19" s="8"/>
    </row>
    <row r="20" spans="1:4" ht="33" customHeight="1">
      <c r="A20" s="128" t="s">
        <v>42</v>
      </c>
      <c r="B20" s="128"/>
      <c r="C20" s="128"/>
      <c r="D20" s="128"/>
    </row>
    <row r="21" spans="1:4" ht="96.75" customHeight="1">
      <c r="A21" s="127" t="s">
        <v>47</v>
      </c>
      <c r="B21" s="127"/>
      <c r="C21" s="127"/>
      <c r="D21" s="127"/>
    </row>
    <row r="22" spans="1:4" ht="67.5" customHeight="1">
      <c r="A22" s="127" t="s">
        <v>46</v>
      </c>
      <c r="B22" s="127"/>
      <c r="C22" s="127"/>
      <c r="D22" s="127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21:D21"/>
    <mergeCell ref="A22:D22"/>
    <mergeCell ref="A20:D20"/>
    <mergeCell ref="A11:D11"/>
    <mergeCell ref="A18:B18"/>
    <mergeCell ref="E15:F18"/>
    <mergeCell ref="A1:D1"/>
    <mergeCell ref="C14:D14"/>
    <mergeCell ref="C15:D15"/>
    <mergeCell ref="C16:D16"/>
    <mergeCell ref="C17:D17"/>
    <mergeCell ref="C18:D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20" t="s">
        <v>10</v>
      </c>
      <c r="B1" s="120"/>
      <c r="C1" s="120"/>
      <c r="D1" s="120"/>
    </row>
    <row r="2" spans="1:4" ht="15">
      <c r="A2" s="23"/>
      <c r="B2" s="23"/>
      <c r="C2" s="23"/>
      <c r="D2" s="23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июль 2020 г.</v>
      </c>
    </row>
    <row r="5" spans="1:4" ht="39" customHeight="1">
      <c r="A5" s="133" t="s">
        <v>56</v>
      </c>
      <c r="B5" s="133"/>
      <c r="C5" s="133"/>
      <c r="D5" s="133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2020-08-11T11:38:28Z</cp:lastPrinted>
  <dcterms:created xsi:type="dcterms:W3CDTF">2009-10-22T06:15:03Z</dcterms:created>
  <dcterms:modified xsi:type="dcterms:W3CDTF">2020-08-19T07:56:49Z</dcterms:modified>
  <cp:category/>
  <cp:version/>
  <cp:contentType/>
  <cp:contentStatus/>
</cp:coreProperties>
</file>